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7. Planeación/Planes de Acción/Plan de Accion 2019/"/>
    </mc:Choice>
  </mc:AlternateContent>
  <xr:revisionPtr revIDLastSave="5" documentId="8_{E56B497D-331F-49E9-838F-98DC0C63E5E3}" xr6:coauthVersionLast="45" xr6:coauthVersionMax="45" xr10:uidLastSave="{592B11BA-B773-4D44-A42A-957862E49E90}"/>
  <bookViews>
    <workbookView xWindow="-120" yWindow="-120" windowWidth="20730" windowHeight="11160" firstSheet="2" activeTab="2" xr2:uid="{00000000-000D-0000-FFFF-FFFF00000000}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45" i="9" l="1"/>
  <c r="P46" i="9"/>
  <c r="K50" i="9" l="1"/>
  <c r="K23" i="9"/>
  <c r="Q36" i="9" l="1"/>
  <c r="Q59" i="9"/>
  <c r="P36" i="9"/>
  <c r="Q43" i="9"/>
  <c r="P43" i="9"/>
  <c r="Q33" i="9"/>
  <c r="K36" i="9"/>
  <c r="K22" i="9"/>
  <c r="P59" i="9" l="1"/>
  <c r="M23" i="9" l="1"/>
  <c r="M19" i="9" l="1"/>
  <c r="R33" i="9" l="1"/>
  <c r="AN4" i="11" l="1"/>
  <c r="N2" i="11"/>
  <c r="S45" i="9" l="1"/>
  <c r="M12" i="9"/>
  <c r="L12" i="9"/>
  <c r="N12" i="9" s="1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 s="1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 s="1"/>
  <c r="L55" i="9"/>
  <c r="N55" i="9" s="1"/>
  <c r="L56" i="9"/>
  <c r="N56" i="9" s="1"/>
  <c r="L57" i="9"/>
  <c r="N57" i="9" s="1"/>
  <c r="L58" i="9"/>
  <c r="N58" i="9" s="1"/>
  <c r="R59" i="9"/>
  <c r="T59" i="9" s="1"/>
  <c r="M14" i="9"/>
  <c r="M15" i="9"/>
  <c r="M17" i="9"/>
  <c r="M20" i="9"/>
  <c r="M21" i="9"/>
  <c r="M22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T17" i="9"/>
  <c r="S17" i="9"/>
  <c r="T15" i="9"/>
  <c r="S15" i="9"/>
  <c r="T14" i="9"/>
  <c r="S14" i="9"/>
  <c r="T12" i="9"/>
  <c r="S12" i="9"/>
  <c r="S19" i="9" l="1"/>
  <c r="S59" i="9"/>
  <c r="M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<sst xmlns="http://schemas.openxmlformats.org/spreadsheetml/2006/main" count="130" uniqueCount="117">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</sst>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9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9" fontId="6" fillId="0" borderId="60" xfId="0" applyNumberFormat="1" applyFont="1" applyFill="1" applyBorder="1" applyAlignment="1">
      <alignment horizontal="center" vertical="center"/>
    </xf>
    <xf numFmtId="9" fontId="6" fillId="0" borderId="30" xfId="0" applyNumberFormat="1" applyFont="1" applyFill="1" applyBorder="1" applyAlignment="1">
      <alignment horizontal="center" vertical="center"/>
    </xf>
    <xf numFmtId="3" fontId="6" fillId="0" borderId="4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9" fontId="6" fillId="0" borderId="52" xfId="0" applyNumberFormat="1" applyFont="1" applyFill="1" applyBorder="1" applyAlignment="1">
      <alignment horizontal="center" vertical="center"/>
    </xf>
    <xf numFmtId="3" fontId="6" fillId="0" borderId="60" xfId="0" applyNumberFormat="1" applyFont="1" applyFill="1" applyBorder="1" applyAlignment="1">
      <alignment horizontal="center" vertical="center"/>
    </xf>
    <xf numFmtId="0" fontId="6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"/>
  <sheetViews>
    <sheetView workbookViewId="0"/>
  </sheetViews>
  <sheetFormatPr baseColWidth="10" defaultRowHeight="14.25" x14ac:dyDescent="0.2"/>
  <sheetData>
    <row r="1" spans="1:4" x14ac:dyDescent="0.2">
      <c r="A1" s="130" t="s">
        <v>113</v>
      </c>
      <c r="B1" s="130" t="s">
        <v>110</v>
      </c>
      <c r="C1" s="130" t="s">
        <v>111</v>
      </c>
      <c r="D1" s="130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68"/>
  <sheetViews>
    <sheetView tabSelected="1" topLeftCell="D55" zoomScale="70" zoomScaleNormal="70" workbookViewId="0">
      <selection activeCell="P50" sqref="P50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73" t="s">
        <v>16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spans="2:20" ht="20.100000000000001" customHeight="1" x14ac:dyDescent="0.2">
      <c r="B3" s="173" t="s">
        <v>19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</row>
    <row r="4" spans="2:20" ht="20.100000000000001" customHeight="1" x14ac:dyDescent="0.2">
      <c r="B4" s="173" t="s">
        <v>27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43769</v>
      </c>
      <c r="D8" s="174" t="s">
        <v>3</v>
      </c>
      <c r="E8" s="175"/>
      <c r="F8" s="175"/>
      <c r="G8" s="175"/>
      <c r="H8" s="175"/>
      <c r="I8" s="175"/>
      <c r="J8" s="175"/>
      <c r="K8" s="176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7" t="s">
        <v>17</v>
      </c>
      <c r="C9" s="180" t="s">
        <v>18</v>
      </c>
      <c r="D9" s="182" t="s">
        <v>0</v>
      </c>
      <c r="E9" s="185" t="s">
        <v>4</v>
      </c>
      <c r="F9" s="185"/>
      <c r="G9" s="185" t="s">
        <v>5</v>
      </c>
      <c r="H9" s="185"/>
      <c r="I9" s="185"/>
      <c r="J9" s="185"/>
      <c r="K9" s="187"/>
      <c r="L9" s="5"/>
      <c r="M9" s="182" t="s">
        <v>6</v>
      </c>
      <c r="N9" s="187"/>
      <c r="O9" s="188" t="s">
        <v>24</v>
      </c>
      <c r="P9" s="189"/>
      <c r="Q9" s="189"/>
      <c r="R9" s="189"/>
      <c r="S9" s="189"/>
      <c r="T9" s="190"/>
    </row>
    <row r="10" spans="2:20" ht="17.100000000000001" customHeight="1" x14ac:dyDescent="0.2">
      <c r="B10" s="178"/>
      <c r="C10" s="181"/>
      <c r="D10" s="183"/>
      <c r="E10" s="186"/>
      <c r="F10" s="186"/>
      <c r="G10" s="186" t="s">
        <v>7</v>
      </c>
      <c r="H10" s="194" t="s">
        <v>25</v>
      </c>
      <c r="I10" s="194" t="s">
        <v>26</v>
      </c>
      <c r="J10" s="165" t="s">
        <v>1</v>
      </c>
      <c r="K10" s="167" t="s">
        <v>8</v>
      </c>
      <c r="L10" s="6"/>
      <c r="M10" s="196" t="s">
        <v>9</v>
      </c>
      <c r="N10" s="198" t="s">
        <v>10</v>
      </c>
      <c r="O10" s="191"/>
      <c r="P10" s="192"/>
      <c r="Q10" s="192"/>
      <c r="R10" s="192"/>
      <c r="S10" s="192"/>
      <c r="T10" s="193"/>
    </row>
    <row r="11" spans="2:20" ht="60.75" customHeight="1" thickBot="1" x14ac:dyDescent="0.25">
      <c r="B11" s="179"/>
      <c r="C11" s="181"/>
      <c r="D11" s="184"/>
      <c r="E11" s="17" t="s">
        <v>11</v>
      </c>
      <c r="F11" s="17" t="s">
        <v>12</v>
      </c>
      <c r="G11" s="194"/>
      <c r="H11" s="195"/>
      <c r="I11" s="200"/>
      <c r="J11" s="166"/>
      <c r="K11" s="168"/>
      <c r="L11" s="18"/>
      <c r="M11" s="197"/>
      <c r="N11" s="199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45">
        <v>1</v>
      </c>
      <c r="I12" s="76">
        <f>+J12</f>
        <v>1</v>
      </c>
      <c r="J12" s="45">
        <v>1</v>
      </c>
      <c r="K12" s="78">
        <v>1</v>
      </c>
      <c r="L12" s="64">
        <f>+K12/J12</f>
        <v>1</v>
      </c>
      <c r="M12" s="79">
        <f>DAYS360(E12,$C$8)/DAYS360(E12,F12)</f>
        <v>0.83333333333333337</v>
      </c>
      <c r="N12" s="47">
        <f>IF(J12=0," -",IF(L12&gt;100%,100%,L12))</f>
        <v>1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1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69" t="s">
        <v>34</v>
      </c>
      <c r="C14" s="171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6">
        <f t="shared" ref="L14:L58" si="0">+K14/J14</f>
        <v>0</v>
      </c>
      <c r="M14" s="79">
        <f t="shared" ref="M14:M58" si="1">DAYS360(E14,$C$8)/DAYS360(E14,F14)</f>
        <v>0.83333333333333337</v>
      </c>
      <c r="N14" s="47">
        <f>IF(J14=0," -",IF(L14&gt;100%,100%,L14))</f>
        <v>0</v>
      </c>
      <c r="O14" s="109">
        <v>0</v>
      </c>
      <c r="P14" s="45">
        <v>0</v>
      </c>
      <c r="Q14" s="45">
        <v>0</v>
      </c>
      <c r="R14" s="45"/>
      <c r="S14" s="46" t="str">
        <f t="shared" ref="S14:S59" si="2">IF(P14=0," -",Q14/P14)</f>
        <v xml:space="preserve"> -</v>
      </c>
      <c r="T14" s="47" t="str">
        <f t="shared" ref="T14:T58" si="3">IF(R14=0," -",IF(Q14=0,100%,R14/Q14))</f>
        <v xml:space="preserve"> -</v>
      </c>
    </row>
    <row r="15" spans="2:20" ht="54" customHeight="1" thickBot="1" x14ac:dyDescent="0.25">
      <c r="B15" s="170"/>
      <c r="C15" s="172"/>
      <c r="D15" s="77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5">
        <f>+J15</f>
        <v>1</v>
      </c>
      <c r="J15" s="45">
        <v>1</v>
      </c>
      <c r="K15" s="78">
        <v>1</v>
      </c>
      <c r="L15" s="107">
        <f t="shared" si="0"/>
        <v>1</v>
      </c>
      <c r="M15" s="108">
        <f t="shared" si="1"/>
        <v>0.83333333333333337</v>
      </c>
      <c r="N15" s="159">
        <f t="shared" ref="N15:N58" si="4">IF(J15=0," -",IF(L15&gt;100%,100%,L15))</f>
        <v>1</v>
      </c>
      <c r="O15" s="99" t="s">
        <v>96</v>
      </c>
      <c r="P15" s="72">
        <v>0</v>
      </c>
      <c r="Q15" s="72">
        <v>0</v>
      </c>
      <c r="R15" s="72"/>
      <c r="S15" s="100" t="str">
        <f t="shared" si="2"/>
        <v xml:space="preserve"> -</v>
      </c>
      <c r="T15" s="101" t="str">
        <f t="shared" si="3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1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3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0.83333333333333337</v>
      </c>
      <c r="N17" s="47">
        <f t="shared" si="4"/>
        <v>0</v>
      </c>
      <c r="O17" s="65">
        <v>0</v>
      </c>
      <c r="P17" s="45">
        <v>0</v>
      </c>
      <c r="Q17" s="45">
        <v>0</v>
      </c>
      <c r="R17" s="45"/>
      <c r="S17" s="46" t="str">
        <f t="shared" si="2"/>
        <v xml:space="preserve"> -</v>
      </c>
      <c r="T17" s="47" t="str">
        <f t="shared" si="3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1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69" t="s">
        <v>93</v>
      </c>
      <c r="C19" s="204" t="s">
        <v>90</v>
      </c>
      <c r="D19" s="205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3" t="e">
        <f>+J19+(#REF!-#REF!)</f>
        <v>#REF!</v>
      </c>
      <c r="J19" s="56">
        <v>0.35</v>
      </c>
      <c r="K19" s="84">
        <v>0.23</v>
      </c>
      <c r="L19" s="66">
        <f t="shared" si="0"/>
        <v>0.65714285714285725</v>
      </c>
      <c r="M19" s="81">
        <f>DAYS360(E19,$C$8)/DAYS360(E19,F19)</f>
        <v>0.83333333333333337</v>
      </c>
      <c r="N19" s="84">
        <f>IF(J19=0," -",IF(L19&gt;100%,100%,L19))</f>
        <v>0.65714285714285725</v>
      </c>
      <c r="O19" s="110" t="s">
        <v>97</v>
      </c>
      <c r="P19" s="87">
        <v>213713.65900000001</v>
      </c>
      <c r="Q19" s="87">
        <v>110250</v>
      </c>
      <c r="R19" s="49"/>
      <c r="S19" s="16">
        <f t="shared" si="2"/>
        <v>0.51587718125213511</v>
      </c>
      <c r="T19" s="15" t="str">
        <f t="shared" si="3"/>
        <v xml:space="preserve"> -</v>
      </c>
    </row>
    <row r="20" spans="2:20" ht="90" x14ac:dyDescent="0.2">
      <c r="B20" s="201"/>
      <c r="C20" s="202"/>
      <c r="D20" s="206"/>
      <c r="E20" s="39">
        <v>43466</v>
      </c>
      <c r="F20" s="39">
        <v>43830</v>
      </c>
      <c r="G20" s="10" t="s">
        <v>43</v>
      </c>
      <c r="H20" s="43">
        <v>4</v>
      </c>
      <c r="I20" s="75" t="e">
        <f>+J20+(#REF!-#REF!)</f>
        <v>#REF!</v>
      </c>
      <c r="J20" s="43">
        <v>4</v>
      </c>
      <c r="K20" s="85">
        <v>0</v>
      </c>
      <c r="L20" s="70">
        <f t="shared" si="0"/>
        <v>0</v>
      </c>
      <c r="M20" s="83">
        <f t="shared" si="1"/>
        <v>0.83333333333333337</v>
      </c>
      <c r="N20" s="55">
        <f t="shared" si="4"/>
        <v>0</v>
      </c>
      <c r="O20" s="111">
        <v>0</v>
      </c>
      <c r="P20" s="43">
        <v>300000</v>
      </c>
      <c r="Q20" s="40">
        <v>0</v>
      </c>
      <c r="R20" s="40"/>
      <c r="S20" s="41">
        <f t="shared" si="2"/>
        <v>0</v>
      </c>
      <c r="T20" s="55" t="str">
        <f t="shared" si="3"/>
        <v xml:space="preserve"> -</v>
      </c>
    </row>
    <row r="21" spans="2:20" ht="75" x14ac:dyDescent="0.2">
      <c r="B21" s="201"/>
      <c r="C21" s="202"/>
      <c r="D21" s="206"/>
      <c r="E21" s="39">
        <v>43466</v>
      </c>
      <c r="F21" s="39">
        <v>43830</v>
      </c>
      <c r="G21" s="10" t="s">
        <v>44</v>
      </c>
      <c r="H21" s="43">
        <v>4</v>
      </c>
      <c r="I21" s="75" t="e">
        <f>+J21+(#REF!-#REF!)</f>
        <v>#REF!</v>
      </c>
      <c r="J21" s="43">
        <v>4</v>
      </c>
      <c r="K21" s="85">
        <v>0</v>
      </c>
      <c r="L21" s="70">
        <f t="shared" si="0"/>
        <v>0</v>
      </c>
      <c r="M21" s="83">
        <f t="shared" si="1"/>
        <v>0.83333333333333337</v>
      </c>
      <c r="N21" s="55">
        <f t="shared" si="4"/>
        <v>0</v>
      </c>
      <c r="O21" s="111">
        <v>0</v>
      </c>
      <c r="P21" s="40">
        <v>0</v>
      </c>
      <c r="Q21" s="40">
        <v>0</v>
      </c>
      <c r="R21" s="40"/>
      <c r="S21" s="41" t="str">
        <f t="shared" si="2"/>
        <v xml:space="preserve"> -</v>
      </c>
      <c r="T21" s="55" t="str">
        <f t="shared" si="3"/>
        <v xml:space="preserve"> -</v>
      </c>
    </row>
    <row r="22" spans="2:20" ht="50.25" customHeight="1" x14ac:dyDescent="0.2">
      <c r="B22" s="201"/>
      <c r="C22" s="202"/>
      <c r="D22" s="206"/>
      <c r="E22" s="39">
        <v>43466</v>
      </c>
      <c r="F22" s="39">
        <v>43830</v>
      </c>
      <c r="G22" s="8" t="s">
        <v>45</v>
      </c>
      <c r="H22" s="43">
        <v>171</v>
      </c>
      <c r="I22" s="75" t="e">
        <f>+J22+(#REF!-#REF!)</f>
        <v>#REF!</v>
      </c>
      <c r="J22" s="43">
        <v>51</v>
      </c>
      <c r="K22" s="85">
        <f>46+8</f>
        <v>54</v>
      </c>
      <c r="L22" s="70">
        <f t="shared" si="0"/>
        <v>1.0588235294117647</v>
      </c>
      <c r="M22" s="83">
        <f t="shared" si="1"/>
        <v>0.83333333333333337</v>
      </c>
      <c r="N22" s="89">
        <f t="shared" si="4"/>
        <v>1</v>
      </c>
      <c r="O22" s="111" t="s">
        <v>98</v>
      </c>
      <c r="P22" s="40">
        <v>0</v>
      </c>
      <c r="Q22" s="40">
        <v>0</v>
      </c>
      <c r="R22" s="40"/>
      <c r="S22" s="41" t="str">
        <f t="shared" si="2"/>
        <v xml:space="preserve"> -</v>
      </c>
      <c r="T22" s="55" t="str">
        <f t="shared" si="3"/>
        <v xml:space="preserve"> -</v>
      </c>
    </row>
    <row r="23" spans="2:20" ht="94.5" customHeight="1" thickBot="1" x14ac:dyDescent="0.25">
      <c r="B23" s="201"/>
      <c r="C23" s="202"/>
      <c r="D23" s="207"/>
      <c r="E23" s="50">
        <v>43466</v>
      </c>
      <c r="F23" s="50">
        <v>43830</v>
      </c>
      <c r="G23" s="124" t="s">
        <v>94</v>
      </c>
      <c r="H23" s="57">
        <v>700</v>
      </c>
      <c r="I23" s="72" t="e">
        <f>+J23+(#REF!-#REF!)</f>
        <v>#REF!</v>
      </c>
      <c r="J23" s="57">
        <v>650</v>
      </c>
      <c r="K23" s="86">
        <f>159+12</f>
        <v>171</v>
      </c>
      <c r="L23" s="97">
        <f t="shared" si="0"/>
        <v>0.2630769230769231</v>
      </c>
      <c r="M23" s="98">
        <f t="shared" si="1"/>
        <v>0.83333333333333337</v>
      </c>
      <c r="N23" s="142">
        <f t="shared" si="4"/>
        <v>0.2630769230769231</v>
      </c>
      <c r="O23" s="112" t="s">
        <v>99</v>
      </c>
      <c r="P23" s="51">
        <v>0</v>
      </c>
      <c r="Q23" s="51">
        <v>0</v>
      </c>
      <c r="R23" s="51"/>
      <c r="S23" s="52" t="str">
        <f t="shared" si="2"/>
        <v xml:space="preserve"> -</v>
      </c>
      <c r="T23" s="53" t="str">
        <f t="shared" si="3"/>
        <v xml:space="preserve"> -</v>
      </c>
    </row>
    <row r="24" spans="2:20" ht="45" x14ac:dyDescent="0.2">
      <c r="B24" s="201"/>
      <c r="C24" s="202"/>
      <c r="D24" s="205" t="s">
        <v>80</v>
      </c>
      <c r="E24" s="48">
        <v>43466</v>
      </c>
      <c r="F24" s="48">
        <v>43830</v>
      </c>
      <c r="G24" s="11" t="s">
        <v>46</v>
      </c>
      <c r="H24" s="87">
        <v>5</v>
      </c>
      <c r="I24" s="75" t="e">
        <f>+J24+(#REF!-#REF!)</f>
        <v>#REF!</v>
      </c>
      <c r="J24" s="87">
        <v>5</v>
      </c>
      <c r="K24" s="88">
        <v>5</v>
      </c>
      <c r="L24" s="113">
        <f t="shared" si="0"/>
        <v>1</v>
      </c>
      <c r="M24" s="81">
        <f t="shared" si="1"/>
        <v>0.83333333333333337</v>
      </c>
      <c r="N24" s="84">
        <f t="shared" si="4"/>
        <v>1</v>
      </c>
      <c r="O24" s="102" t="s">
        <v>100</v>
      </c>
      <c r="P24" s="75">
        <v>448017.321</v>
      </c>
      <c r="Q24" s="75">
        <v>448017</v>
      </c>
      <c r="R24" s="75">
        <v>85000</v>
      </c>
      <c r="S24" s="103">
        <f t="shared" si="2"/>
        <v>0.99999928350984446</v>
      </c>
      <c r="T24" s="104">
        <f t="shared" si="3"/>
        <v>0.18972494347312713</v>
      </c>
    </row>
    <row r="25" spans="2:20" ht="45" x14ac:dyDescent="0.2">
      <c r="B25" s="201"/>
      <c r="C25" s="202"/>
      <c r="D25" s="206"/>
      <c r="E25" s="39">
        <v>43466</v>
      </c>
      <c r="F25" s="39">
        <v>43830</v>
      </c>
      <c r="G25" s="8" t="s">
        <v>47</v>
      </c>
      <c r="H25" s="42">
        <v>1</v>
      </c>
      <c r="I25" s="103" t="e">
        <f>+J25+(#REF!-#REF!)</f>
        <v>#REF!</v>
      </c>
      <c r="J25" s="42">
        <v>1</v>
      </c>
      <c r="K25" s="89">
        <v>1</v>
      </c>
      <c r="L25" s="115">
        <f t="shared" si="0"/>
        <v>1</v>
      </c>
      <c r="M25" s="83">
        <f t="shared" si="1"/>
        <v>0.83333333333333337</v>
      </c>
      <c r="N25" s="89">
        <f t="shared" si="4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2"/>
        <v xml:space="preserve"> -</v>
      </c>
      <c r="T25" s="55" t="str">
        <f t="shared" si="3"/>
        <v xml:space="preserve"> -</v>
      </c>
    </row>
    <row r="26" spans="2:20" ht="60" x14ac:dyDescent="0.2">
      <c r="B26" s="201"/>
      <c r="C26" s="202"/>
      <c r="D26" s="206"/>
      <c r="E26" s="39">
        <v>43466</v>
      </c>
      <c r="F26" s="39">
        <v>43830</v>
      </c>
      <c r="G26" s="8" t="s">
        <v>48</v>
      </c>
      <c r="H26" s="43">
        <v>7</v>
      </c>
      <c r="I26" s="75" t="e">
        <f>+J26+(#REF!-#REF!)</f>
        <v>#REF!</v>
      </c>
      <c r="J26" s="43">
        <v>6</v>
      </c>
      <c r="K26" s="85">
        <v>4</v>
      </c>
      <c r="L26" s="115">
        <f t="shared" si="0"/>
        <v>0.66666666666666663</v>
      </c>
      <c r="M26" s="83">
        <f t="shared" si="1"/>
        <v>0.83333333333333337</v>
      </c>
      <c r="N26" s="89">
        <f t="shared" si="4"/>
        <v>0.66666666666666663</v>
      </c>
      <c r="O26" s="69" t="s">
        <v>101</v>
      </c>
      <c r="P26" s="40">
        <v>0</v>
      </c>
      <c r="Q26" s="40">
        <v>0</v>
      </c>
      <c r="R26" s="40"/>
      <c r="S26" s="41" t="str">
        <f t="shared" si="2"/>
        <v xml:space="preserve"> -</v>
      </c>
      <c r="T26" s="55" t="str">
        <f t="shared" si="3"/>
        <v xml:space="preserve"> -</v>
      </c>
    </row>
    <row r="27" spans="2:20" ht="75" x14ac:dyDescent="0.2">
      <c r="B27" s="201"/>
      <c r="C27" s="202"/>
      <c r="D27" s="206"/>
      <c r="E27" s="39">
        <v>43466</v>
      </c>
      <c r="F27" s="39">
        <v>43830</v>
      </c>
      <c r="G27" s="10" t="s">
        <v>49</v>
      </c>
      <c r="H27" s="42">
        <v>1</v>
      </c>
      <c r="I27" s="103" t="e">
        <f>+J27+(#REF!-#REF!)</f>
        <v>#REF!</v>
      </c>
      <c r="J27" s="42">
        <v>0.8</v>
      </c>
      <c r="K27" s="89">
        <v>0.8</v>
      </c>
      <c r="L27" s="115">
        <f t="shared" si="0"/>
        <v>1</v>
      </c>
      <c r="M27" s="83">
        <f t="shared" si="1"/>
        <v>0.83333333333333337</v>
      </c>
      <c r="N27" s="89">
        <f t="shared" si="4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2"/>
        <v xml:space="preserve"> -</v>
      </c>
      <c r="T27" s="55" t="str">
        <f t="shared" si="3"/>
        <v xml:space="preserve"> -</v>
      </c>
    </row>
    <row r="28" spans="2:20" ht="60.75" thickBot="1" x14ac:dyDescent="0.25">
      <c r="B28" s="201"/>
      <c r="C28" s="202"/>
      <c r="D28" s="207"/>
      <c r="E28" s="50">
        <v>43466</v>
      </c>
      <c r="F28" s="50">
        <v>43830</v>
      </c>
      <c r="G28" s="12" t="s">
        <v>50</v>
      </c>
      <c r="H28" s="58">
        <v>1</v>
      </c>
      <c r="I28" s="100" t="e">
        <f>+J28+(#REF!-#REF!)</f>
        <v>#REF!</v>
      </c>
      <c r="J28" s="58">
        <v>0.8</v>
      </c>
      <c r="K28" s="90">
        <v>0.8</v>
      </c>
      <c r="L28" s="114">
        <f t="shared" si="0"/>
        <v>1</v>
      </c>
      <c r="M28" s="82">
        <f t="shared" si="1"/>
        <v>0.83333333333333337</v>
      </c>
      <c r="N28" s="90">
        <f t="shared" si="4"/>
        <v>1</v>
      </c>
      <c r="O28" s="92" t="s">
        <v>102</v>
      </c>
      <c r="P28" s="71">
        <v>0</v>
      </c>
      <c r="Q28" s="71">
        <v>0</v>
      </c>
      <c r="R28" s="71"/>
      <c r="S28" s="93" t="str">
        <f t="shared" si="2"/>
        <v xml:space="preserve"> -</v>
      </c>
      <c r="T28" s="94" t="str">
        <f t="shared" si="3"/>
        <v xml:space="preserve"> -</v>
      </c>
    </row>
    <row r="29" spans="2:20" ht="45.75" thickBot="1" x14ac:dyDescent="0.25">
      <c r="B29" s="201"/>
      <c r="C29" s="202"/>
      <c r="D29" s="205" t="s">
        <v>81</v>
      </c>
      <c r="E29" s="48">
        <v>43466</v>
      </c>
      <c r="F29" s="48">
        <v>43830</v>
      </c>
      <c r="G29" s="80" t="s">
        <v>51</v>
      </c>
      <c r="H29" s="56">
        <v>1</v>
      </c>
      <c r="I29" s="103" t="e">
        <f>+J29+(#REF!-#REF!)</f>
        <v>#REF!</v>
      </c>
      <c r="J29" s="56">
        <v>0.5</v>
      </c>
      <c r="K29" s="84">
        <v>0.5</v>
      </c>
      <c r="L29" s="113">
        <f t="shared" si="0"/>
        <v>1</v>
      </c>
      <c r="M29" s="81">
        <f t="shared" si="1"/>
        <v>0.83333333333333337</v>
      </c>
      <c r="N29" s="84">
        <f t="shared" si="4"/>
        <v>1</v>
      </c>
      <c r="O29" s="110" t="s">
        <v>103</v>
      </c>
      <c r="P29" s="49">
        <v>0</v>
      </c>
      <c r="Q29" s="49">
        <v>0</v>
      </c>
      <c r="R29" s="49"/>
      <c r="S29" s="16" t="str">
        <f t="shared" si="2"/>
        <v xml:space="preserve"> -</v>
      </c>
      <c r="T29" s="15" t="str">
        <f t="shared" si="3"/>
        <v xml:space="preserve"> -</v>
      </c>
    </row>
    <row r="30" spans="2:20" ht="75" x14ac:dyDescent="0.2">
      <c r="B30" s="201"/>
      <c r="C30" s="202"/>
      <c r="D30" s="206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5">
        <v>0</v>
      </c>
      <c r="L30" s="115">
        <f t="shared" si="0"/>
        <v>0</v>
      </c>
      <c r="M30" s="83">
        <f t="shared" si="1"/>
        <v>0.83333333333333337</v>
      </c>
      <c r="N30" s="55">
        <f t="shared" si="4"/>
        <v>0</v>
      </c>
      <c r="O30" s="111" t="s">
        <v>103</v>
      </c>
      <c r="P30" s="40">
        <v>0</v>
      </c>
      <c r="Q30" s="40">
        <v>0</v>
      </c>
      <c r="R30" s="40"/>
      <c r="S30" s="41" t="str">
        <f t="shared" si="2"/>
        <v xml:space="preserve"> -</v>
      </c>
      <c r="T30" s="55" t="str">
        <f t="shared" si="3"/>
        <v xml:space="preserve"> -</v>
      </c>
    </row>
    <row r="31" spans="2:20" ht="75.75" thickBot="1" x14ac:dyDescent="0.25">
      <c r="B31" s="201"/>
      <c r="C31" s="203"/>
      <c r="D31" s="207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6">
        <v>0</v>
      </c>
      <c r="L31" s="114" t="e">
        <f t="shared" si="0"/>
        <v>#DIV/0!</v>
      </c>
      <c r="M31" s="82">
        <f t="shared" si="1"/>
        <v>0.83333333333333337</v>
      </c>
      <c r="N31" s="53" t="str">
        <f t="shared" si="4"/>
        <v xml:space="preserve"> -</v>
      </c>
      <c r="O31" s="112" t="s">
        <v>98</v>
      </c>
      <c r="P31" s="51">
        <v>0</v>
      </c>
      <c r="Q31" s="51">
        <v>0</v>
      </c>
      <c r="R31" s="51"/>
      <c r="S31" s="52" t="str">
        <f t="shared" si="2"/>
        <v xml:space="preserve"> -</v>
      </c>
      <c r="T31" s="53" t="str">
        <f t="shared" si="3"/>
        <v xml:space="preserve"> -</v>
      </c>
    </row>
    <row r="32" spans="2:20" ht="12.95" customHeight="1" thickBot="1" x14ac:dyDescent="0.25">
      <c r="B32" s="201"/>
      <c r="C32" s="32"/>
      <c r="D32" s="33"/>
      <c r="E32" s="34"/>
      <c r="F32" s="34"/>
      <c r="G32" s="35"/>
      <c r="H32" s="36"/>
      <c r="I32" s="122"/>
      <c r="J32" s="36"/>
      <c r="K32" s="37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201"/>
      <c r="C33" s="204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45">
        <v>600</v>
      </c>
      <c r="K33" s="160">
        <v>584</v>
      </c>
      <c r="L33" s="148">
        <f t="shared" si="0"/>
        <v>0.97333333333333338</v>
      </c>
      <c r="M33" s="149">
        <f t="shared" si="1"/>
        <v>0.83333333333333337</v>
      </c>
      <c r="N33" s="150">
        <f t="shared" si="4"/>
        <v>0.97333333333333338</v>
      </c>
      <c r="O33" s="151" t="s">
        <v>104</v>
      </c>
      <c r="P33" s="152">
        <v>1049191</v>
      </c>
      <c r="Q33" s="152">
        <f>1038263799/1000</f>
        <v>1038263.799</v>
      </c>
      <c r="R33" s="157">
        <f>146851+332899.825</f>
        <v>479750.82500000001</v>
      </c>
      <c r="S33" s="95">
        <f t="shared" si="2"/>
        <v>0.98958511748575806</v>
      </c>
      <c r="T33" s="96">
        <f t="shared" si="3"/>
        <v>0.46207026139413726</v>
      </c>
    </row>
    <row r="34" spans="2:20" ht="45" x14ac:dyDescent="0.2">
      <c r="B34" s="201"/>
      <c r="C34" s="202"/>
      <c r="D34" s="205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49">
        <v>5</v>
      </c>
      <c r="K34" s="88">
        <v>6</v>
      </c>
      <c r="L34" s="143">
        <f t="shared" si="0"/>
        <v>1.2</v>
      </c>
      <c r="M34" s="137">
        <f t="shared" si="1"/>
        <v>0.83333333333333337</v>
      </c>
      <c r="N34" s="84">
        <f t="shared" si="4"/>
        <v>1</v>
      </c>
      <c r="O34" s="138" t="s">
        <v>105</v>
      </c>
      <c r="P34" s="87">
        <v>0</v>
      </c>
      <c r="Q34" s="87">
        <v>0</v>
      </c>
      <c r="R34" s="49"/>
      <c r="S34" s="16" t="str">
        <f t="shared" si="2"/>
        <v xml:space="preserve"> -</v>
      </c>
      <c r="T34" s="15" t="str">
        <f t="shared" si="3"/>
        <v xml:space="preserve"> -</v>
      </c>
    </row>
    <row r="35" spans="2:20" ht="60.75" thickBot="1" x14ac:dyDescent="0.25">
      <c r="B35" s="201"/>
      <c r="C35" s="202"/>
      <c r="D35" s="207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1">
        <v>100</v>
      </c>
      <c r="K35" s="86">
        <v>398</v>
      </c>
      <c r="L35" s="153">
        <f t="shared" si="0"/>
        <v>3.98</v>
      </c>
      <c r="M35" s="141">
        <f t="shared" si="1"/>
        <v>0.83333333333333337</v>
      </c>
      <c r="N35" s="142">
        <f t="shared" si="4"/>
        <v>1</v>
      </c>
      <c r="O35" s="154" t="s">
        <v>105</v>
      </c>
      <c r="P35" s="147">
        <v>0</v>
      </c>
      <c r="Q35" s="147">
        <v>0</v>
      </c>
      <c r="R35" s="71"/>
      <c r="S35" s="93" t="str">
        <f t="shared" si="2"/>
        <v xml:space="preserve"> -</v>
      </c>
      <c r="T35" s="94" t="str">
        <f t="shared" si="3"/>
        <v xml:space="preserve"> -</v>
      </c>
    </row>
    <row r="36" spans="2:20" ht="45.75" thickBot="1" x14ac:dyDescent="0.25">
      <c r="B36" s="201"/>
      <c r="C36" s="202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45">
        <v>1800</v>
      </c>
      <c r="K36" s="161">
        <f>1444+182</f>
        <v>1626</v>
      </c>
      <c r="L36" s="131">
        <f t="shared" si="0"/>
        <v>0.90333333333333332</v>
      </c>
      <c r="M36" s="132">
        <f t="shared" si="1"/>
        <v>0.83333333333333337</v>
      </c>
      <c r="N36" s="133">
        <f t="shared" si="4"/>
        <v>0.90333333333333332</v>
      </c>
      <c r="O36" s="135" t="s">
        <v>96</v>
      </c>
      <c r="P36" s="134">
        <f>2772427496/1000</f>
        <v>2772427.4959999998</v>
      </c>
      <c r="Q36" s="134">
        <f>2772427496/1000</f>
        <v>2772427.4959999998</v>
      </c>
      <c r="R36" s="45"/>
      <c r="S36" s="46">
        <f t="shared" si="2"/>
        <v>1</v>
      </c>
      <c r="T36" s="47" t="str">
        <f t="shared" si="3"/>
        <v xml:space="preserve"> -</v>
      </c>
    </row>
    <row r="37" spans="2:20" ht="30" x14ac:dyDescent="0.2">
      <c r="B37" s="201"/>
      <c r="C37" s="202"/>
      <c r="D37" s="205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88">
        <v>0</v>
      </c>
      <c r="L37" s="105">
        <f t="shared" si="0"/>
        <v>0</v>
      </c>
      <c r="M37" s="106">
        <f t="shared" si="1"/>
        <v>0.83333333333333337</v>
      </c>
      <c r="N37" s="158">
        <f t="shared" si="4"/>
        <v>0</v>
      </c>
      <c r="O37" s="102">
        <v>0</v>
      </c>
      <c r="P37" s="75">
        <v>27000</v>
      </c>
      <c r="Q37" s="75">
        <v>0</v>
      </c>
      <c r="R37" s="75"/>
      <c r="S37" s="103">
        <f t="shared" si="2"/>
        <v>0</v>
      </c>
      <c r="T37" s="104" t="str">
        <f t="shared" si="3"/>
        <v xml:space="preserve"> -</v>
      </c>
    </row>
    <row r="38" spans="2:20" ht="90" x14ac:dyDescent="0.2">
      <c r="B38" s="201"/>
      <c r="C38" s="202"/>
      <c r="D38" s="206"/>
      <c r="E38" s="39">
        <v>43466</v>
      </c>
      <c r="F38" s="39">
        <v>43830</v>
      </c>
      <c r="G38" s="10" t="s">
        <v>59</v>
      </c>
      <c r="H38" s="42">
        <v>1</v>
      </c>
      <c r="I38" s="103" t="e">
        <f>+J38+(#REF!-#REF!)</f>
        <v>#REF!</v>
      </c>
      <c r="J38" s="42">
        <v>0.4</v>
      </c>
      <c r="K38" s="89">
        <v>0.4</v>
      </c>
      <c r="L38" s="70">
        <f t="shared" si="0"/>
        <v>1</v>
      </c>
      <c r="M38" s="83">
        <f t="shared" si="1"/>
        <v>0.83333333333333337</v>
      </c>
      <c r="N38" s="89">
        <f t="shared" si="4"/>
        <v>1</v>
      </c>
      <c r="O38" s="69">
        <v>0</v>
      </c>
      <c r="P38" s="40">
        <v>0</v>
      </c>
      <c r="Q38" s="40">
        <v>0</v>
      </c>
      <c r="R38" s="40">
        <v>360000</v>
      </c>
      <c r="S38" s="41" t="str">
        <f t="shared" si="2"/>
        <v xml:space="preserve"> -</v>
      </c>
      <c r="T38" s="55">
        <f t="shared" si="3"/>
        <v>1</v>
      </c>
    </row>
    <row r="39" spans="2:20" ht="75" x14ac:dyDescent="0.2">
      <c r="B39" s="201"/>
      <c r="C39" s="202"/>
      <c r="D39" s="206"/>
      <c r="E39" s="39">
        <v>43466</v>
      </c>
      <c r="F39" s="39">
        <v>43830</v>
      </c>
      <c r="G39" s="10" t="s">
        <v>60</v>
      </c>
      <c r="H39" s="40">
        <v>1</v>
      </c>
      <c r="I39" s="75">
        <f>+J39</f>
        <v>1</v>
      </c>
      <c r="J39" s="40">
        <v>1</v>
      </c>
      <c r="K39" s="85">
        <v>1</v>
      </c>
      <c r="L39" s="70">
        <f t="shared" si="0"/>
        <v>1</v>
      </c>
      <c r="M39" s="83">
        <f t="shared" si="1"/>
        <v>0.83333333333333337</v>
      </c>
      <c r="N39" s="89">
        <f t="shared" si="4"/>
        <v>1</v>
      </c>
      <c r="O39" s="69">
        <v>0</v>
      </c>
      <c r="P39" s="40">
        <v>0</v>
      </c>
      <c r="Q39" s="40">
        <v>0</v>
      </c>
      <c r="R39" s="40"/>
      <c r="S39" s="41" t="str">
        <f t="shared" si="2"/>
        <v xml:space="preserve"> -</v>
      </c>
      <c r="T39" s="55" t="str">
        <f t="shared" si="3"/>
        <v xml:space="preserve"> -</v>
      </c>
    </row>
    <row r="40" spans="2:20" ht="45" x14ac:dyDescent="0.2">
      <c r="B40" s="201"/>
      <c r="C40" s="202"/>
      <c r="D40" s="206"/>
      <c r="E40" s="39">
        <v>43466</v>
      </c>
      <c r="F40" s="39">
        <v>43830</v>
      </c>
      <c r="G40" s="10" t="s">
        <v>61</v>
      </c>
      <c r="H40" s="40">
        <v>1</v>
      </c>
      <c r="I40" s="75">
        <f>+J40</f>
        <v>1</v>
      </c>
      <c r="J40" s="40">
        <v>1</v>
      </c>
      <c r="K40" s="85">
        <v>1</v>
      </c>
      <c r="L40" s="70">
        <f t="shared" si="0"/>
        <v>1</v>
      </c>
      <c r="M40" s="83">
        <f t="shared" si="1"/>
        <v>0.83333333333333337</v>
      </c>
      <c r="N40" s="89">
        <f t="shared" si="4"/>
        <v>1</v>
      </c>
      <c r="O40" s="69" t="s">
        <v>98</v>
      </c>
      <c r="P40" s="40">
        <v>0</v>
      </c>
      <c r="Q40" s="40">
        <v>0</v>
      </c>
      <c r="R40" s="40"/>
      <c r="S40" s="41" t="str">
        <f t="shared" si="2"/>
        <v xml:space="preserve"> -</v>
      </c>
      <c r="T40" s="55" t="str">
        <f t="shared" si="3"/>
        <v xml:space="preserve"> -</v>
      </c>
    </row>
    <row r="41" spans="2:20" ht="101.25" customHeight="1" x14ac:dyDescent="0.2">
      <c r="B41" s="201"/>
      <c r="C41" s="202"/>
      <c r="D41" s="206"/>
      <c r="E41" s="39">
        <v>43466</v>
      </c>
      <c r="F41" s="39">
        <v>43830</v>
      </c>
      <c r="G41" s="8" t="s">
        <v>62</v>
      </c>
      <c r="H41" s="40">
        <v>20</v>
      </c>
      <c r="I41" s="75" t="e">
        <f>+J41+(#REF!-#REF!)</f>
        <v>#REF!</v>
      </c>
      <c r="J41" s="40">
        <v>20</v>
      </c>
      <c r="K41" s="85">
        <v>16</v>
      </c>
      <c r="L41" s="70">
        <f t="shared" si="0"/>
        <v>0.8</v>
      </c>
      <c r="M41" s="83">
        <f t="shared" si="1"/>
        <v>0.83333333333333337</v>
      </c>
      <c r="N41" s="89">
        <f t="shared" si="4"/>
        <v>0.8</v>
      </c>
      <c r="O41" s="69">
        <v>0</v>
      </c>
      <c r="P41" s="40">
        <v>0</v>
      </c>
      <c r="Q41" s="40">
        <v>0</v>
      </c>
      <c r="R41" s="40"/>
      <c r="S41" s="41" t="str">
        <f t="shared" si="2"/>
        <v xml:space="preserve"> -</v>
      </c>
      <c r="T41" s="55" t="str">
        <f t="shared" si="3"/>
        <v xml:space="preserve"> -</v>
      </c>
    </row>
    <row r="42" spans="2:20" ht="45.75" thickBot="1" x14ac:dyDescent="0.25">
      <c r="B42" s="201"/>
      <c r="C42" s="202"/>
      <c r="D42" s="207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97">
        <f t="shared" si="0"/>
        <v>0</v>
      </c>
      <c r="M42" s="98">
        <f t="shared" si="1"/>
        <v>0.83333333333333337</v>
      </c>
      <c r="N42" s="142">
        <f t="shared" si="4"/>
        <v>0</v>
      </c>
      <c r="O42" s="92" t="s">
        <v>98</v>
      </c>
      <c r="P42" s="71">
        <v>0</v>
      </c>
      <c r="Q42" s="71">
        <v>0</v>
      </c>
      <c r="R42" s="71"/>
      <c r="S42" s="93" t="str">
        <f t="shared" si="2"/>
        <v xml:space="preserve"> -</v>
      </c>
      <c r="T42" s="94" t="str">
        <f t="shared" si="3"/>
        <v xml:space="preserve"> -</v>
      </c>
    </row>
    <row r="43" spans="2:20" ht="60.75" thickBot="1" x14ac:dyDescent="0.25">
      <c r="B43" s="201"/>
      <c r="C43" s="203"/>
      <c r="D43" s="77" t="s">
        <v>88</v>
      </c>
      <c r="E43" s="44">
        <v>43466</v>
      </c>
      <c r="F43" s="44">
        <v>43830</v>
      </c>
      <c r="G43" s="80" t="s">
        <v>64</v>
      </c>
      <c r="H43" s="91">
        <v>1</v>
      </c>
      <c r="I43" s="103">
        <f>+J43</f>
        <v>1</v>
      </c>
      <c r="J43" s="91">
        <v>1</v>
      </c>
      <c r="K43" s="162">
        <v>0.66</v>
      </c>
      <c r="L43" s="116">
        <f t="shared" si="0"/>
        <v>0.66</v>
      </c>
      <c r="M43" s="79">
        <f t="shared" si="1"/>
        <v>0.83333333333333337</v>
      </c>
      <c r="N43" s="142">
        <f t="shared" si="4"/>
        <v>0.66</v>
      </c>
      <c r="O43" s="65" t="s">
        <v>106</v>
      </c>
      <c r="P43" s="134">
        <f>2450404408/1000</f>
        <v>2450404.4079999998</v>
      </c>
      <c r="Q43" s="134">
        <f>1450460891.67/1000</f>
        <v>1450460.89167</v>
      </c>
      <c r="R43" s="45"/>
      <c r="S43" s="46">
        <f t="shared" si="2"/>
        <v>0.5919271475902439</v>
      </c>
      <c r="T43" s="47" t="str">
        <f t="shared" si="3"/>
        <v xml:space="preserve"> -</v>
      </c>
    </row>
    <row r="44" spans="2:20" ht="12.95" customHeight="1" thickBot="1" x14ac:dyDescent="0.25">
      <c r="B44" s="201"/>
      <c r="C44" s="32"/>
      <c r="D44" s="33"/>
      <c r="E44" s="34"/>
      <c r="F44" s="34"/>
      <c r="G44" s="35"/>
      <c r="H44" s="36"/>
      <c r="I44" s="122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202"/>
      <c r="C45" s="169" t="s">
        <v>92</v>
      </c>
      <c r="D45" s="205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49">
        <v>800</v>
      </c>
      <c r="K45" s="88">
        <v>726</v>
      </c>
      <c r="L45" s="136">
        <f t="shared" si="0"/>
        <v>0.90749999999999997</v>
      </c>
      <c r="M45" s="137">
        <f t="shared" si="1"/>
        <v>0.83333333333333337</v>
      </c>
      <c r="N45" s="84">
        <f t="shared" si="4"/>
        <v>0.90749999999999997</v>
      </c>
      <c r="O45" s="155" t="s">
        <v>107</v>
      </c>
      <c r="P45" s="87">
        <f>212980-P46</f>
        <v>170350</v>
      </c>
      <c r="Q45" s="87">
        <v>133747</v>
      </c>
      <c r="R45" s="49"/>
      <c r="S45" s="16">
        <f t="shared" si="2"/>
        <v>0.78513061344291168</v>
      </c>
      <c r="T45" s="15" t="str">
        <f t="shared" si="3"/>
        <v xml:space="preserve"> -</v>
      </c>
    </row>
    <row r="46" spans="2:20" ht="45" x14ac:dyDescent="0.2">
      <c r="B46" s="202"/>
      <c r="C46" s="201"/>
      <c r="D46" s="206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0">
        <v>360</v>
      </c>
      <c r="K46" s="85">
        <v>393</v>
      </c>
      <c r="L46" s="139">
        <f t="shared" si="0"/>
        <v>1.0916666666666666</v>
      </c>
      <c r="M46" s="140">
        <f t="shared" si="1"/>
        <v>0.83333333333333337</v>
      </c>
      <c r="N46" s="89">
        <f t="shared" si="4"/>
        <v>1</v>
      </c>
      <c r="O46" s="144">
        <v>0</v>
      </c>
      <c r="P46" s="43">
        <f>33495+9135</f>
        <v>42630</v>
      </c>
      <c r="Q46" s="43">
        <v>33495</v>
      </c>
      <c r="R46" s="40"/>
      <c r="S46" s="41">
        <f t="shared" si="2"/>
        <v>0.7857142857142857</v>
      </c>
      <c r="T46" s="55" t="str">
        <f t="shared" si="3"/>
        <v xml:space="preserve"> -</v>
      </c>
    </row>
    <row r="47" spans="2:20" ht="60" x14ac:dyDescent="0.2">
      <c r="B47" s="202"/>
      <c r="C47" s="201"/>
      <c r="D47" s="206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0">
        <v>1</v>
      </c>
      <c r="K47" s="85">
        <v>1</v>
      </c>
      <c r="L47" s="139">
        <f t="shared" si="0"/>
        <v>1</v>
      </c>
      <c r="M47" s="140">
        <f t="shared" si="1"/>
        <v>0.83333333333333337</v>
      </c>
      <c r="N47" s="89">
        <f t="shared" si="4"/>
        <v>1</v>
      </c>
      <c r="O47" s="144" t="s">
        <v>98</v>
      </c>
      <c r="P47" s="43">
        <v>0</v>
      </c>
      <c r="Q47" s="43"/>
      <c r="R47" s="40"/>
      <c r="S47" s="41" t="str">
        <f t="shared" si="2"/>
        <v xml:space="preserve"> -</v>
      </c>
      <c r="T47" s="55" t="str">
        <f t="shared" si="3"/>
        <v xml:space="preserve"> -</v>
      </c>
    </row>
    <row r="48" spans="2:20" ht="60" x14ac:dyDescent="0.2">
      <c r="B48" s="202"/>
      <c r="C48" s="201"/>
      <c r="D48" s="206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0">
        <v>1</v>
      </c>
      <c r="K48" s="85">
        <v>1</v>
      </c>
      <c r="L48" s="139">
        <f t="shared" si="0"/>
        <v>1</v>
      </c>
      <c r="M48" s="140">
        <f t="shared" si="1"/>
        <v>0.83333333333333337</v>
      </c>
      <c r="N48" s="89">
        <f t="shared" si="4"/>
        <v>1</v>
      </c>
      <c r="O48" s="144" t="s">
        <v>98</v>
      </c>
      <c r="P48" s="43">
        <v>0</v>
      </c>
      <c r="Q48" s="43"/>
      <c r="R48" s="40"/>
      <c r="S48" s="41" t="str">
        <f t="shared" si="2"/>
        <v xml:space="preserve"> -</v>
      </c>
      <c r="T48" s="55" t="str">
        <f t="shared" si="3"/>
        <v xml:space="preserve"> -</v>
      </c>
    </row>
    <row r="49" spans="2:20" ht="45.75" thickBot="1" x14ac:dyDescent="0.25">
      <c r="B49" s="202"/>
      <c r="C49" s="201"/>
      <c r="D49" s="207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6">
        <v>1</v>
      </c>
      <c r="L49" s="156">
        <f t="shared" si="0"/>
        <v>1</v>
      </c>
      <c r="M49" s="145">
        <f t="shared" si="1"/>
        <v>0.83333333333333337</v>
      </c>
      <c r="N49" s="90">
        <f t="shared" si="4"/>
        <v>1</v>
      </c>
      <c r="O49" s="146" t="s">
        <v>98</v>
      </c>
      <c r="P49" s="147">
        <v>0</v>
      </c>
      <c r="Q49" s="147"/>
      <c r="R49" s="71"/>
      <c r="S49" s="93" t="str">
        <f t="shared" si="2"/>
        <v xml:space="preserve"> -</v>
      </c>
      <c r="T49" s="94" t="str">
        <f t="shared" si="3"/>
        <v xml:space="preserve"> -</v>
      </c>
    </row>
    <row r="50" spans="2:20" ht="30" x14ac:dyDescent="0.2">
      <c r="B50" s="202"/>
      <c r="C50" s="201"/>
      <c r="D50" s="205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49">
        <v>1050</v>
      </c>
      <c r="K50" s="88">
        <f>2407-12</f>
        <v>2395</v>
      </c>
      <c r="L50" s="136">
        <f t="shared" si="0"/>
        <v>2.2809523809523808</v>
      </c>
      <c r="M50" s="137">
        <f t="shared" si="1"/>
        <v>0.83333333333333337</v>
      </c>
      <c r="N50" s="84">
        <f t="shared" si="4"/>
        <v>1</v>
      </c>
      <c r="O50" s="155">
        <v>0</v>
      </c>
      <c r="P50" s="87">
        <v>40000</v>
      </c>
      <c r="Q50" s="87">
        <v>40000</v>
      </c>
      <c r="R50" s="49"/>
      <c r="S50" s="16">
        <f t="shared" si="2"/>
        <v>1</v>
      </c>
      <c r="T50" s="15" t="str">
        <f t="shared" si="3"/>
        <v xml:space="preserve"> -</v>
      </c>
    </row>
    <row r="51" spans="2:20" ht="45" x14ac:dyDescent="0.2">
      <c r="B51" s="202"/>
      <c r="C51" s="201"/>
      <c r="D51" s="206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0">
        <v>100</v>
      </c>
      <c r="K51" s="85">
        <v>143</v>
      </c>
      <c r="L51" s="139">
        <f t="shared" si="0"/>
        <v>1.43</v>
      </c>
      <c r="M51" s="140">
        <f t="shared" si="1"/>
        <v>0.83333333333333337</v>
      </c>
      <c r="N51" s="89">
        <f t="shared" si="4"/>
        <v>1</v>
      </c>
      <c r="O51" s="144">
        <v>0</v>
      </c>
      <c r="P51" s="43">
        <v>0</v>
      </c>
      <c r="Q51" s="43">
        <v>0</v>
      </c>
      <c r="R51" s="40"/>
      <c r="S51" s="41" t="str">
        <f t="shared" si="2"/>
        <v xml:space="preserve"> -</v>
      </c>
      <c r="T51" s="55" t="str">
        <f t="shared" si="3"/>
        <v xml:space="preserve"> -</v>
      </c>
    </row>
    <row r="52" spans="2:20" ht="30" x14ac:dyDescent="0.2">
      <c r="B52" s="202"/>
      <c r="C52" s="201"/>
      <c r="D52" s="206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0">
        <v>1</v>
      </c>
      <c r="K52" s="85">
        <v>1</v>
      </c>
      <c r="L52" s="139">
        <f t="shared" si="0"/>
        <v>1</v>
      </c>
      <c r="M52" s="140">
        <f t="shared" si="1"/>
        <v>0.83333333333333337</v>
      </c>
      <c r="N52" s="89">
        <f t="shared" si="4"/>
        <v>1</v>
      </c>
      <c r="O52" s="144" t="s">
        <v>98</v>
      </c>
      <c r="P52" s="43">
        <v>0</v>
      </c>
      <c r="Q52" s="43">
        <v>0</v>
      </c>
      <c r="R52" s="40"/>
      <c r="S52" s="41" t="str">
        <f t="shared" si="2"/>
        <v xml:space="preserve"> -</v>
      </c>
      <c r="T52" s="55" t="str">
        <f t="shared" si="3"/>
        <v xml:space="preserve"> -</v>
      </c>
    </row>
    <row r="53" spans="2:20" ht="75" x14ac:dyDescent="0.2">
      <c r="B53" s="202"/>
      <c r="C53" s="201"/>
      <c r="D53" s="206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0">
        <v>100</v>
      </c>
      <c r="K53" s="85">
        <v>0</v>
      </c>
      <c r="L53" s="70">
        <f t="shared" si="0"/>
        <v>0</v>
      </c>
      <c r="M53" s="83">
        <f t="shared" si="1"/>
        <v>0.83333333333333337</v>
      </c>
      <c r="N53" s="89">
        <f t="shared" si="4"/>
        <v>0</v>
      </c>
      <c r="O53" s="69">
        <v>0</v>
      </c>
      <c r="P53" s="40">
        <v>0</v>
      </c>
      <c r="Q53" s="40">
        <v>0</v>
      </c>
      <c r="R53" s="40"/>
      <c r="S53" s="41" t="str">
        <f t="shared" si="2"/>
        <v xml:space="preserve"> -</v>
      </c>
      <c r="T53" s="55" t="str">
        <f t="shared" si="3"/>
        <v xml:space="preserve"> -</v>
      </c>
    </row>
    <row r="54" spans="2:20" ht="75" x14ac:dyDescent="0.2">
      <c r="B54" s="202"/>
      <c r="C54" s="201"/>
      <c r="D54" s="206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3">
        <f t="shared" si="1"/>
        <v>0.83333333333333337</v>
      </c>
      <c r="N54" s="55">
        <f t="shared" si="4"/>
        <v>0</v>
      </c>
      <c r="O54" s="69">
        <v>0</v>
      </c>
      <c r="P54" s="40">
        <v>0</v>
      </c>
      <c r="Q54" s="40">
        <v>0</v>
      </c>
      <c r="R54" s="40"/>
      <c r="S54" s="41" t="str">
        <f t="shared" si="2"/>
        <v xml:space="preserve"> -</v>
      </c>
      <c r="T54" s="55" t="str">
        <f t="shared" si="3"/>
        <v xml:space="preserve"> -</v>
      </c>
    </row>
    <row r="55" spans="2:20" ht="75" x14ac:dyDescent="0.2">
      <c r="B55" s="202"/>
      <c r="C55" s="201"/>
      <c r="D55" s="206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3">
        <f t="shared" si="1"/>
        <v>0.83333333333333337</v>
      </c>
      <c r="N55" s="55">
        <f t="shared" si="4"/>
        <v>0</v>
      </c>
      <c r="O55" s="69">
        <v>0</v>
      </c>
      <c r="P55" s="40">
        <v>0</v>
      </c>
      <c r="Q55" s="40">
        <v>0</v>
      </c>
      <c r="R55" s="40"/>
      <c r="S55" s="41" t="str">
        <f t="shared" si="2"/>
        <v xml:space="preserve"> -</v>
      </c>
      <c r="T55" s="55" t="str">
        <f t="shared" si="3"/>
        <v xml:space="preserve"> -</v>
      </c>
    </row>
    <row r="56" spans="2:20" ht="75.75" thickBot="1" x14ac:dyDescent="0.25">
      <c r="B56" s="202"/>
      <c r="C56" s="201"/>
      <c r="D56" s="207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2">
        <f t="shared" si="1"/>
        <v>0.83333333333333337</v>
      </c>
      <c r="N56" s="53">
        <f t="shared" si="4"/>
        <v>0</v>
      </c>
      <c r="O56" s="68">
        <v>0</v>
      </c>
      <c r="P56" s="51">
        <v>0</v>
      </c>
      <c r="Q56" s="51">
        <v>0</v>
      </c>
      <c r="R56" s="51"/>
      <c r="S56" s="52" t="str">
        <f t="shared" si="2"/>
        <v xml:space="preserve"> -</v>
      </c>
      <c r="T56" s="53" t="str">
        <f t="shared" si="3"/>
        <v xml:space="preserve"> -</v>
      </c>
    </row>
    <row r="57" spans="2:20" ht="30" x14ac:dyDescent="0.2">
      <c r="B57" s="202"/>
      <c r="C57" s="201"/>
      <c r="D57" s="208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75">
        <v>3</v>
      </c>
      <c r="K57" s="163">
        <v>1</v>
      </c>
      <c r="L57" s="105">
        <f t="shared" si="0"/>
        <v>0.33333333333333331</v>
      </c>
      <c r="M57" s="106">
        <f t="shared" si="1"/>
        <v>0.83333333333333337</v>
      </c>
      <c r="N57" s="158">
        <f t="shared" si="4"/>
        <v>0.33333333333333331</v>
      </c>
      <c r="O57" s="102" t="s">
        <v>108</v>
      </c>
      <c r="P57" s="75">
        <v>0</v>
      </c>
      <c r="Q57" s="75">
        <v>0</v>
      </c>
      <c r="R57" s="75"/>
      <c r="S57" s="103" t="str">
        <f t="shared" si="2"/>
        <v xml:space="preserve"> -</v>
      </c>
      <c r="T57" s="104" t="str">
        <f t="shared" si="3"/>
        <v xml:space="preserve"> -</v>
      </c>
    </row>
    <row r="58" spans="2:20" ht="45.75" thickBot="1" x14ac:dyDescent="0.25">
      <c r="B58" s="203"/>
      <c r="C58" s="170"/>
      <c r="D58" s="207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3</v>
      </c>
      <c r="L58" s="67">
        <f t="shared" si="0"/>
        <v>1</v>
      </c>
      <c r="M58" s="82">
        <f t="shared" si="1"/>
        <v>0.83333333333333337</v>
      </c>
      <c r="N58" s="90">
        <f t="shared" si="4"/>
        <v>1</v>
      </c>
      <c r="O58" s="68" t="s">
        <v>108</v>
      </c>
      <c r="P58" s="51">
        <v>0</v>
      </c>
      <c r="Q58" s="51">
        <v>0</v>
      </c>
      <c r="R58" s="51"/>
      <c r="S58" s="52" t="str">
        <f t="shared" si="2"/>
        <v xml:space="preserve"> -</v>
      </c>
      <c r="T58" s="53" t="str">
        <f t="shared" si="3"/>
        <v xml:space="preserve"> -</v>
      </c>
    </row>
    <row r="59" spans="2:20" ht="21" customHeight="1" thickBot="1" x14ac:dyDescent="0.25">
      <c r="K59" s="164"/>
      <c r="M59" s="60">
        <f>+AVERAGE(M12,M14:M15,M17,M19:M31,M33:M43,M45:M58)</f>
        <v>0.83333333333333315</v>
      </c>
      <c r="N59" s="59">
        <f>+AVERAGE(N12,N14:N15,N17,N19:N31,N33:N43,N45:N58)</f>
        <v>0.66254601089966947</v>
      </c>
      <c r="P59" s="118">
        <f>+SUM(P12,P14:P15,P17,P19:P31,P33:P43,P45:P58)</f>
        <v>7513733.8839999996</v>
      </c>
      <c r="Q59" s="117">
        <f>+SUM(Q12,Q14:Q15,Q17,Q19:Q31,Q33:Q43,Q45:Q58)</f>
        <v>6026661.1866699997</v>
      </c>
      <c r="R59" s="117">
        <f>+SUM(R12,R14:R15,R17,R19:R31,R33:R43,R45:R58)</f>
        <v>924750.82499999995</v>
      </c>
      <c r="S59" s="119">
        <f t="shared" si="2"/>
        <v>0.80208605730679083</v>
      </c>
      <c r="T59" s="120">
        <f>IF(R59=0," -",IF(Q59=0,100%,R59/Q59))</f>
        <v>0.15344330738973666</v>
      </c>
    </row>
    <row r="61" spans="2:20" x14ac:dyDescent="0.2">
      <c r="Q61" s="125"/>
    </row>
    <row r="62" spans="2:20" x14ac:dyDescent="0.2">
      <c r="Q62" s="125"/>
    </row>
    <row r="63" spans="2:20" x14ac:dyDescent="0.2">
      <c r="R63" s="125"/>
    </row>
    <row r="64" spans="2:20" x14ac:dyDescent="0.2">
      <c r="P64" s="125"/>
      <c r="Q64" s="125"/>
    </row>
    <row r="65" spans="14:18" x14ac:dyDescent="0.2">
      <c r="N65" s="127"/>
      <c r="O65" s="128"/>
      <c r="P65" s="129"/>
      <c r="Q65" s="129"/>
      <c r="R65" s="128"/>
    </row>
    <row r="66" spans="14:18" x14ac:dyDescent="0.2">
      <c r="N66" s="126" t="s">
        <v>116</v>
      </c>
      <c r="P66" s="125"/>
      <c r="Q66" s="125"/>
    </row>
    <row r="68" spans="14:18" x14ac:dyDescent="0.2">
      <c r="P68" s="125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B7E3CD-EC8D-4105-A77A-12863E315E73}">
  <ds:schemaRefs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181558b9-c110-48a1-ae7a-f4e208297e30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SUBTECNICA</cp:lastModifiedBy>
  <cp:lastPrinted>2019-03-18T21:56:27Z</cp:lastPrinted>
  <dcterms:created xsi:type="dcterms:W3CDTF">2008-07-08T21:30:46Z</dcterms:created>
  <dcterms:modified xsi:type="dcterms:W3CDTF">2019-11-06T21:16:47Z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