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Documents\SubTecnica\17. Planeación\Planes de Acción\Plan de Accion 2019\"/>
    </mc:Choice>
  </mc:AlternateContent>
  <bookViews>
    <workbookView xWindow="0" yWindow="0" windowWidth="20490" windowHeight="6855" firstSheet="2" activeTab="2"/>
  </bookViews>
  <sheets>
    <sheet name="RiskSerializationData" sheetId="11" state="hidden" r:id="rId1"/>
    <sheet name="rsklibSimData" sheetId="12" state="hidden" r:id="rId2"/>
    <sheet name="2018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33" i="9" l="1"/>
  <c r="K22" i="9" l="1"/>
  <c r="K36" i="9"/>
  <c r="K45" i="9" l="1"/>
  <c r="Q43" i="9" l="1"/>
  <c r="P43" i="9"/>
  <c r="K51" i="9"/>
  <c r="K46" i="9"/>
  <c r="AN4" i="11" l="1"/>
  <c r="N2" i="11"/>
  <c r="Q33" i="9" l="1"/>
  <c r="Q19" i="9"/>
  <c r="P19" i="9"/>
  <c r="P45" i="9"/>
  <c r="P46" i="9"/>
  <c r="P33" i="9"/>
  <c r="P59" i="9"/>
  <c r="Q59" i="9"/>
  <c r="M12" i="9"/>
  <c r="L12" i="9"/>
  <c r="N12" i="9"/>
  <c r="L14" i="9"/>
  <c r="N14" i="9"/>
  <c r="L15" i="9"/>
  <c r="N15" i="9" s="1"/>
  <c r="L17" i="9"/>
  <c r="N17" i="9"/>
  <c r="L19" i="9"/>
  <c r="N19" i="9" s="1"/>
  <c r="L20" i="9"/>
  <c r="N20" i="9"/>
  <c r="L21" i="9"/>
  <c r="N21" i="9"/>
  <c r="L22" i="9"/>
  <c r="N22" i="9"/>
  <c r="L23" i="9"/>
  <c r="N23" i="9" s="1"/>
  <c r="L24" i="9"/>
  <c r="N24" i="9"/>
  <c r="L25" i="9"/>
  <c r="N25" i="9"/>
  <c r="L26" i="9"/>
  <c r="N26" i="9"/>
  <c r="L27" i="9"/>
  <c r="N27" i="9"/>
  <c r="L28" i="9"/>
  <c r="N28" i="9"/>
  <c r="L29" i="9"/>
  <c r="N29" i="9"/>
  <c r="L30" i="9"/>
  <c r="N30" i="9"/>
  <c r="L31" i="9"/>
  <c r="N31" i="9"/>
  <c r="L33" i="9"/>
  <c r="N33" i="9"/>
  <c r="L34" i="9"/>
  <c r="N34" i="9"/>
  <c r="L35" i="9"/>
  <c r="N35" i="9" s="1"/>
  <c r="L36" i="9"/>
  <c r="N36" i="9" s="1"/>
  <c r="L37" i="9"/>
  <c r="N37" i="9"/>
  <c r="L38" i="9"/>
  <c r="N38" i="9"/>
  <c r="L39" i="9"/>
  <c r="N39" i="9"/>
  <c r="L40" i="9"/>
  <c r="N40" i="9"/>
  <c r="L41" i="9"/>
  <c r="N41" i="9"/>
  <c r="L42" i="9"/>
  <c r="N42" i="9"/>
  <c r="L43" i="9"/>
  <c r="N43" i="9" s="1"/>
  <c r="L45" i="9"/>
  <c r="N45" i="9" s="1"/>
  <c r="L46" i="9"/>
  <c r="N46" i="9"/>
  <c r="L47" i="9"/>
  <c r="N47" i="9"/>
  <c r="L48" i="9"/>
  <c r="N48" i="9"/>
  <c r="L49" i="9"/>
  <c r="N49" i="9"/>
  <c r="L50" i="9"/>
  <c r="N50" i="9" s="1"/>
  <c r="L51" i="9"/>
  <c r="N51" i="9" s="1"/>
  <c r="L52" i="9"/>
  <c r="N52" i="9"/>
  <c r="L53" i="9"/>
  <c r="N53" i="9"/>
  <c r="L54" i="9"/>
  <c r="N54" i="9"/>
  <c r="L55" i="9"/>
  <c r="N55" i="9"/>
  <c r="L56" i="9"/>
  <c r="N56" i="9"/>
  <c r="L57" i="9"/>
  <c r="N57" i="9"/>
  <c r="L58" i="9"/>
  <c r="N58" i="9"/>
  <c r="R59" i="9"/>
  <c r="M14" i="9"/>
  <c r="M15" i="9"/>
  <c r="M17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S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7" i="9"/>
  <c r="S17" i="9"/>
  <c r="T15" i="9"/>
  <c r="S15" i="9"/>
  <c r="T14" i="9"/>
  <c r="S14" i="9"/>
  <c r="T12" i="9"/>
  <c r="S12" i="9"/>
  <c r="T59" i="9"/>
  <c r="M59" i="9"/>
  <c r="S59" i="9" l="1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<sst xmlns="http://schemas.openxmlformats.org/spreadsheetml/2006/main" count="132" uniqueCount="119">
  <si>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</si>
  <si>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</si>
  <si>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</si>
  <si>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</si>
  <si>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</si>
  <si>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</si>
  <si>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</si>
  <si>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</si>
  <si>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</si>
  <si>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</si>
  <si>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</si>
  <si>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</si>
  <si>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</si>
  <si>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</si>
  <si>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</si>
  <si>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</si>
  <si>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</si>
  <si>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</si>
  <si>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</si>
  <si>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</si>
  <si>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</si>
  <si>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</si>
  <si>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</si>
  <si>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</si>
  <si>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</si>
  <si>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</si>
  <si>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</si>
  <si>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</si>
  <si>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</si>
  <si>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</si>
  <si>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</si>
  <si>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</si>
  <si>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</si>
  <si>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</si>
  <si>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</si>
  <si>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</si>
  <si>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</si>
  <si>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</si>
  <si>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</si>
  <si>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</si>
  <si>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</si>
  <si>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</si>
  <si>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</si>
  <si>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</si>
  <si>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</si>
  <si>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</si>
  <si>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</si>
  <si>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</si>
  <si>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</si>
  <si>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</si>
  <si>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</si>
  <si>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</si>
  <si>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</si>
  <si>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</si>
  <si>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</si>
  <si>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</si>
  <si>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</si>
  <si>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</si>
  <si>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</si>
  <si>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</si>
  <si>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</si>
  <si>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</si>
  <si>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</si>
  <si>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</si>
  <si>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</si>
  <si>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</si>
  <si>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</si>
  <si>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</si>
  <si>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</si>
  <si>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</si>
  <si>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</si>
  <si>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</si>
  <si>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</si>
  <si>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</si>
  <si>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</si>
  <si>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</si>
  <si>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</si>
  <si>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</si>
  <si>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</si>
  <si>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</si>
  <si>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</si>
  <si>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</si>
  <si>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</si>
  <si>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</si>
  <si>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</si>
  <si>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</si>
  <si>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</si>
  <si>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</si>
  <si>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</si>
  <si>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</si>
  <si>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</si>
  <si>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</si>
  <si>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</si>
  <si>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</si>
  <si>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</si>
  <si>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</si>
  <si>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</si>
  <si>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</si>
  <si>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</si>
  <si>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</si>
  <si>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</si>
  <si>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</si>
  <si>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</si>
  <si>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</si>
  <si>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</si>
  <si>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</si>
  <si>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</si>
  <si>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</si>
  <si>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</si>
  <si>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</si>
  <si>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</si>
  <si>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</si>
  <si>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</si>
  <si>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</si>
  <si>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</si>
  <si>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</si>
  <si>
    <t>28 agencia</t>
  </si>
  <si>
    <t>53 progresa</t>
  </si>
  <si>
    <t>8 empleos progresa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</si>
</sst>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08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3" fontId="6" fillId="0" borderId="43" xfId="0" applyNumberFormat="1" applyFont="1" applyFill="1" applyBorder="1" applyAlignment="1">
      <alignment horizontal="center" vertical="center"/>
    </xf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61" xfId="0" applyFont="1" applyBorder="1" applyAlignment="1">
      <alignment horizontal="justify" vertical="center" wrapText="1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ESPECIALIZACION/MATERIALES%20DE%20CLASE/SEGUNDO%20SEMESTRE/GESTI&#211;N%20DE%20RIESGOS/simulaci&#243;n%2006%20mar/Simulacion%2007%20mar/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baseColWidth="10" defaultRowHeight="14.25" x14ac:dyDescent="0.2"/>
  <sheetData>
    <row r="1" spans="1:4" x14ac:dyDescent="0.2">
      <c r="A1" s="135" t="s">
        <v>113</v>
      </c>
      <c r="B1" s="135" t="s">
        <v>110</v>
      </c>
      <c r="C1" s="135" t="s">
        <v>111</v>
      </c>
      <c r="D1" s="135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zoomScale="55" zoomScaleNormal="55" workbookViewId="0">
      <selection activeCell="C12" sqref="C12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72" t="s">
        <v>16</v>
      </c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spans="2:20" ht="20.100000000000001" customHeight="1" x14ac:dyDescent="0.2">
      <c r="B3" s="172" t="s">
        <v>19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</row>
    <row r="4" spans="2:20" ht="20.100000000000001" customHeight="1" x14ac:dyDescent="0.2">
      <c r="B4" s="172" t="s">
        <v>27</v>
      </c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43555</v>
      </c>
      <c r="D8" s="173" t="s">
        <v>3</v>
      </c>
      <c r="E8" s="174"/>
      <c r="F8" s="174"/>
      <c r="G8" s="174"/>
      <c r="H8" s="174"/>
      <c r="I8" s="174"/>
      <c r="J8" s="174"/>
      <c r="K8" s="175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76" t="s">
        <v>17</v>
      </c>
      <c r="C9" s="179" t="s">
        <v>18</v>
      </c>
      <c r="D9" s="181" t="s">
        <v>0</v>
      </c>
      <c r="E9" s="184" t="s">
        <v>4</v>
      </c>
      <c r="F9" s="184"/>
      <c r="G9" s="184" t="s">
        <v>5</v>
      </c>
      <c r="H9" s="184"/>
      <c r="I9" s="184"/>
      <c r="J9" s="184"/>
      <c r="K9" s="186"/>
      <c r="L9" s="5"/>
      <c r="M9" s="181" t="s">
        <v>6</v>
      </c>
      <c r="N9" s="186"/>
      <c r="O9" s="187" t="s">
        <v>24</v>
      </c>
      <c r="P9" s="188"/>
      <c r="Q9" s="188"/>
      <c r="R9" s="188"/>
      <c r="S9" s="188"/>
      <c r="T9" s="189"/>
    </row>
    <row r="10" spans="2:20" ht="17.100000000000001" customHeight="1" x14ac:dyDescent="0.2">
      <c r="B10" s="177"/>
      <c r="C10" s="180"/>
      <c r="D10" s="182"/>
      <c r="E10" s="185"/>
      <c r="F10" s="185"/>
      <c r="G10" s="185" t="s">
        <v>7</v>
      </c>
      <c r="H10" s="193" t="s">
        <v>25</v>
      </c>
      <c r="I10" s="193" t="s">
        <v>26</v>
      </c>
      <c r="J10" s="164" t="s">
        <v>1</v>
      </c>
      <c r="K10" s="166" t="s">
        <v>8</v>
      </c>
      <c r="L10" s="6"/>
      <c r="M10" s="195" t="s">
        <v>9</v>
      </c>
      <c r="N10" s="197" t="s">
        <v>10</v>
      </c>
      <c r="O10" s="190"/>
      <c r="P10" s="191"/>
      <c r="Q10" s="191"/>
      <c r="R10" s="191"/>
      <c r="S10" s="191"/>
      <c r="T10" s="192"/>
    </row>
    <row r="11" spans="2:20" ht="60.75" customHeight="1" thickBot="1" x14ac:dyDescent="0.25">
      <c r="B11" s="178"/>
      <c r="C11" s="180"/>
      <c r="D11" s="183"/>
      <c r="E11" s="17" t="s">
        <v>11</v>
      </c>
      <c r="F11" s="17" t="s">
        <v>12</v>
      </c>
      <c r="G11" s="193"/>
      <c r="H11" s="194"/>
      <c r="I11" s="199"/>
      <c r="J11" s="165"/>
      <c r="K11" s="167"/>
      <c r="L11" s="18"/>
      <c r="M11" s="196"/>
      <c r="N11" s="198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8" t="s">
        <v>35</v>
      </c>
      <c r="E12" s="44">
        <v>43466</v>
      </c>
      <c r="F12" s="44">
        <v>43830</v>
      </c>
      <c r="G12" s="81" t="s">
        <v>28</v>
      </c>
      <c r="H12" s="45">
        <v>1</v>
      </c>
      <c r="I12" s="77">
        <f>+J12</f>
        <v>1</v>
      </c>
      <c r="J12" s="45">
        <v>1</v>
      </c>
      <c r="K12" s="79">
        <v>0</v>
      </c>
      <c r="L12" s="64">
        <f>+K12/J12</f>
        <v>0</v>
      </c>
      <c r="M12" s="80">
        <f>DAYS360(E12,$C$8)/DAYS360(E12,F12)</f>
        <v>0.25</v>
      </c>
      <c r="N12" s="47">
        <f>IF(J12=0," -",IF(L12&gt;100%,100%,L12))</f>
        <v>0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25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68" t="s">
        <v>34</v>
      </c>
      <c r="C14" s="170" t="s">
        <v>33</v>
      </c>
      <c r="D14" s="78" t="s">
        <v>32</v>
      </c>
      <c r="E14" s="44">
        <v>43466</v>
      </c>
      <c r="F14" s="44">
        <v>43830</v>
      </c>
      <c r="G14" s="81" t="s">
        <v>29</v>
      </c>
      <c r="H14" s="45">
        <v>7</v>
      </c>
      <c r="I14" s="73" t="e">
        <f>+J14+(#REF!-#REF!)</f>
        <v>#REF!</v>
      </c>
      <c r="J14" s="45">
        <v>6</v>
      </c>
      <c r="K14" s="79">
        <v>0</v>
      </c>
      <c r="L14" s="119">
        <f t="shared" ref="L14:L58" si="0">+K14/J14</f>
        <v>0</v>
      </c>
      <c r="M14" s="80">
        <f t="shared" ref="M14:M58" si="1">DAYS360(E14,$C$8)/DAYS360(E14,F14)</f>
        <v>0.25</v>
      </c>
      <c r="N14" s="47">
        <f t="shared" ref="N14:N58" si="2">IF(J14=0," -",IF(L14&gt;100%,100%,L14))</f>
        <v>0</v>
      </c>
      <c r="O14" s="112">
        <v>0</v>
      </c>
      <c r="P14" s="45">
        <v>0</v>
      </c>
      <c r="Q14" s="45">
        <v>0</v>
      </c>
      <c r="R14" s="45"/>
      <c r="S14" s="46" t="str">
        <f t="shared" ref="S14:S59" si="3">IF(P14=0," -",Q14/P14)</f>
        <v xml:space="preserve"> -</v>
      </c>
      <c r="T14" s="47" t="str">
        <f t="shared" ref="T14:T59" si="4">IF(R14=0," -",IF(Q14=0,100%,R14/Q14))</f>
        <v xml:space="preserve"> -</v>
      </c>
    </row>
    <row r="15" spans="2:20" ht="54" customHeight="1" thickBot="1" x14ac:dyDescent="0.25">
      <c r="B15" s="169"/>
      <c r="C15" s="171"/>
      <c r="D15" s="78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6">
        <f>+J15</f>
        <v>1</v>
      </c>
      <c r="J15" s="45">
        <v>1</v>
      </c>
      <c r="K15" s="79">
        <v>1</v>
      </c>
      <c r="L15" s="110">
        <f t="shared" si="0"/>
        <v>1</v>
      </c>
      <c r="M15" s="111">
        <f t="shared" si="1"/>
        <v>0.25</v>
      </c>
      <c r="N15" s="104">
        <f t="shared" si="2"/>
        <v>1</v>
      </c>
      <c r="O15" s="102" t="s">
        <v>96</v>
      </c>
      <c r="P15" s="73">
        <v>0</v>
      </c>
      <c r="Q15" s="73">
        <v>0</v>
      </c>
      <c r="R15" s="73"/>
      <c r="S15" s="103" t="str">
        <f t="shared" si="3"/>
        <v xml:space="preserve"> -</v>
      </c>
      <c r="T15" s="104" t="str">
        <f t="shared" si="4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25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27" t="s">
        <v>41</v>
      </c>
      <c r="C17" s="63" t="s">
        <v>40</v>
      </c>
      <c r="D17" s="78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7" t="e">
        <f>+J17+(#REF!-#REF!)</f>
        <v>#REF!</v>
      </c>
      <c r="J17" s="45">
        <v>7</v>
      </c>
      <c r="K17" s="79">
        <v>0</v>
      </c>
      <c r="L17" s="64">
        <f t="shared" si="0"/>
        <v>0</v>
      </c>
      <c r="M17" s="80">
        <f t="shared" si="1"/>
        <v>0.25</v>
      </c>
      <c r="N17" s="47">
        <f t="shared" si="2"/>
        <v>0</v>
      </c>
      <c r="O17" s="65">
        <v>0</v>
      </c>
      <c r="P17" s="45">
        <v>0</v>
      </c>
      <c r="Q17" s="45">
        <v>0</v>
      </c>
      <c r="R17" s="45"/>
      <c r="S17" s="46" t="str">
        <f t="shared" si="3"/>
        <v xml:space="preserve"> -</v>
      </c>
      <c r="T17" s="47" t="str">
        <f t="shared" si="4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25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68" t="s">
        <v>93</v>
      </c>
      <c r="C19" s="203" t="s">
        <v>90</v>
      </c>
      <c r="D19" s="204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6" t="e">
        <f>+J19+(#REF!-#REF!)</f>
        <v>#REF!</v>
      </c>
      <c r="J19" s="56">
        <v>0.35</v>
      </c>
      <c r="K19" s="87">
        <v>7.0000000000000007E-2</v>
      </c>
      <c r="L19" s="66">
        <f t="shared" si="0"/>
        <v>0.20000000000000004</v>
      </c>
      <c r="M19" s="82">
        <f t="shared" si="1"/>
        <v>0.25</v>
      </c>
      <c r="N19" s="15">
        <f t="shared" si="2"/>
        <v>0.20000000000000004</v>
      </c>
      <c r="O19" s="113" t="s">
        <v>97</v>
      </c>
      <c r="P19" s="90">
        <f>130526263/1000</f>
        <v>130526.26300000001</v>
      </c>
      <c r="Q19" s="90">
        <f>110250000/1000</f>
        <v>110250</v>
      </c>
      <c r="R19" s="49"/>
      <c r="S19" s="16">
        <f t="shared" si="3"/>
        <v>0.8446575996740211</v>
      </c>
      <c r="T19" s="15" t="str">
        <f t="shared" si="4"/>
        <v xml:space="preserve"> -</v>
      </c>
    </row>
    <row r="20" spans="2:20" ht="90" x14ac:dyDescent="0.2">
      <c r="B20" s="200"/>
      <c r="C20" s="201"/>
      <c r="D20" s="205"/>
      <c r="E20" s="39">
        <v>43466</v>
      </c>
      <c r="F20" s="39">
        <v>43830</v>
      </c>
      <c r="G20" s="10" t="s">
        <v>43</v>
      </c>
      <c r="H20" s="43">
        <v>4</v>
      </c>
      <c r="I20" s="76" t="e">
        <f>+J20+(#REF!-#REF!)</f>
        <v>#REF!</v>
      </c>
      <c r="J20" s="43">
        <v>4</v>
      </c>
      <c r="K20" s="88">
        <v>0</v>
      </c>
      <c r="L20" s="70">
        <f t="shared" si="0"/>
        <v>0</v>
      </c>
      <c r="M20" s="84">
        <f t="shared" si="1"/>
        <v>0.25</v>
      </c>
      <c r="N20" s="55">
        <f t="shared" si="2"/>
        <v>0</v>
      </c>
      <c r="O20" s="114">
        <v>0</v>
      </c>
      <c r="P20" s="40">
        <v>0</v>
      </c>
      <c r="Q20" s="40">
        <v>0</v>
      </c>
      <c r="R20" s="40"/>
      <c r="S20" s="41" t="str">
        <f t="shared" si="3"/>
        <v xml:space="preserve"> -</v>
      </c>
      <c r="T20" s="55" t="str">
        <f t="shared" si="4"/>
        <v xml:space="preserve"> -</v>
      </c>
    </row>
    <row r="21" spans="2:20" ht="75" x14ac:dyDescent="0.2">
      <c r="B21" s="200"/>
      <c r="C21" s="201"/>
      <c r="D21" s="205"/>
      <c r="E21" s="39">
        <v>43466</v>
      </c>
      <c r="F21" s="39">
        <v>43830</v>
      </c>
      <c r="G21" s="10" t="s">
        <v>44</v>
      </c>
      <c r="H21" s="43">
        <v>4</v>
      </c>
      <c r="I21" s="76" t="e">
        <f>+J21+(#REF!-#REF!)</f>
        <v>#REF!</v>
      </c>
      <c r="J21" s="43">
        <v>4</v>
      </c>
      <c r="K21" s="88">
        <v>0</v>
      </c>
      <c r="L21" s="70">
        <f t="shared" si="0"/>
        <v>0</v>
      </c>
      <c r="M21" s="84">
        <f t="shared" si="1"/>
        <v>0.25</v>
      </c>
      <c r="N21" s="55">
        <f t="shared" si="2"/>
        <v>0</v>
      </c>
      <c r="O21" s="114">
        <v>0</v>
      </c>
      <c r="P21" s="40">
        <v>0</v>
      </c>
      <c r="Q21" s="40">
        <v>0</v>
      </c>
      <c r="R21" s="40"/>
      <c r="S21" s="41" t="str">
        <f t="shared" si="3"/>
        <v xml:space="preserve"> -</v>
      </c>
      <c r="T21" s="55" t="str">
        <f t="shared" si="4"/>
        <v xml:space="preserve"> -</v>
      </c>
    </row>
    <row r="22" spans="2:20" ht="50.25" customHeight="1" x14ac:dyDescent="0.2">
      <c r="B22" s="200"/>
      <c r="C22" s="201"/>
      <c r="D22" s="205"/>
      <c r="E22" s="39">
        <v>43466</v>
      </c>
      <c r="F22" s="39">
        <v>43830</v>
      </c>
      <c r="G22" s="8" t="s">
        <v>45</v>
      </c>
      <c r="H22" s="43">
        <v>171</v>
      </c>
      <c r="I22" s="76" t="e">
        <f>+J22+(#REF!-#REF!)</f>
        <v>#REF!</v>
      </c>
      <c r="J22" s="43">
        <v>51</v>
      </c>
      <c r="K22" s="88">
        <f>2+6</f>
        <v>8</v>
      </c>
      <c r="L22" s="70">
        <f t="shared" si="0"/>
        <v>0.15686274509803921</v>
      </c>
      <c r="M22" s="84">
        <f t="shared" si="1"/>
        <v>0.25</v>
      </c>
      <c r="N22" s="55">
        <f t="shared" si="2"/>
        <v>0.15686274509803921</v>
      </c>
      <c r="O22" s="114" t="s">
        <v>98</v>
      </c>
      <c r="P22" s="40">
        <v>0</v>
      </c>
      <c r="Q22" s="40">
        <v>0</v>
      </c>
      <c r="R22" s="40"/>
      <c r="S22" s="41" t="str">
        <f t="shared" si="3"/>
        <v xml:space="preserve"> -</v>
      </c>
      <c r="T22" s="55" t="str">
        <f t="shared" si="4"/>
        <v xml:space="preserve"> -</v>
      </c>
    </row>
    <row r="23" spans="2:20" ht="94.5" customHeight="1" thickBot="1" x14ac:dyDescent="0.25">
      <c r="B23" s="200"/>
      <c r="C23" s="201"/>
      <c r="D23" s="206"/>
      <c r="E23" s="50">
        <v>43466</v>
      </c>
      <c r="F23" s="50">
        <v>43830</v>
      </c>
      <c r="G23" s="128" t="s">
        <v>94</v>
      </c>
      <c r="H23" s="57">
        <v>700</v>
      </c>
      <c r="I23" s="73" t="e">
        <f>+J23+(#REF!-#REF!)</f>
        <v>#REF!</v>
      </c>
      <c r="J23" s="57">
        <v>650</v>
      </c>
      <c r="K23" s="89">
        <v>8</v>
      </c>
      <c r="L23" s="100">
        <f t="shared" si="0"/>
        <v>1.2307692307692308E-2</v>
      </c>
      <c r="M23" s="101">
        <f t="shared" si="1"/>
        <v>0.25</v>
      </c>
      <c r="N23" s="97">
        <f t="shared" si="2"/>
        <v>1.2307692307692308E-2</v>
      </c>
      <c r="O23" s="115" t="s">
        <v>99</v>
      </c>
      <c r="P23" s="51">
        <v>0</v>
      </c>
      <c r="Q23" s="51">
        <v>0</v>
      </c>
      <c r="R23" s="51"/>
      <c r="S23" s="52" t="str">
        <f t="shared" si="3"/>
        <v xml:space="preserve"> -</v>
      </c>
      <c r="T23" s="53" t="str">
        <f t="shared" si="4"/>
        <v xml:space="preserve"> -</v>
      </c>
    </row>
    <row r="24" spans="2:20" ht="45" x14ac:dyDescent="0.2">
      <c r="B24" s="200"/>
      <c r="C24" s="201"/>
      <c r="D24" s="204" t="s">
        <v>80</v>
      </c>
      <c r="E24" s="48">
        <v>43466</v>
      </c>
      <c r="F24" s="48">
        <v>43830</v>
      </c>
      <c r="G24" s="11" t="s">
        <v>46</v>
      </c>
      <c r="H24" s="90">
        <v>5</v>
      </c>
      <c r="I24" s="76" t="e">
        <f>+J24+(#REF!-#REF!)</f>
        <v>#REF!</v>
      </c>
      <c r="J24" s="90">
        <v>5</v>
      </c>
      <c r="K24" s="91">
        <v>0</v>
      </c>
      <c r="L24" s="116">
        <f t="shared" si="0"/>
        <v>0</v>
      </c>
      <c r="M24" s="82">
        <f t="shared" si="1"/>
        <v>0.25</v>
      </c>
      <c r="N24" s="15">
        <f t="shared" si="2"/>
        <v>0</v>
      </c>
      <c r="O24" s="105" t="s">
        <v>100</v>
      </c>
      <c r="P24" s="76">
        <v>0</v>
      </c>
      <c r="Q24" s="76">
        <v>0</v>
      </c>
      <c r="R24" s="76"/>
      <c r="S24" s="106" t="str">
        <f t="shared" si="3"/>
        <v xml:space="preserve"> -</v>
      </c>
      <c r="T24" s="107" t="str">
        <f t="shared" si="4"/>
        <v xml:space="preserve"> -</v>
      </c>
    </row>
    <row r="25" spans="2:20" ht="45" x14ac:dyDescent="0.2">
      <c r="B25" s="200"/>
      <c r="C25" s="201"/>
      <c r="D25" s="205"/>
      <c r="E25" s="39">
        <v>43466</v>
      </c>
      <c r="F25" s="39">
        <v>43830</v>
      </c>
      <c r="G25" s="8" t="s">
        <v>47</v>
      </c>
      <c r="H25" s="42">
        <v>1</v>
      </c>
      <c r="I25" s="106" t="e">
        <f>+J25+(#REF!-#REF!)</f>
        <v>#REF!</v>
      </c>
      <c r="J25" s="42">
        <v>1</v>
      </c>
      <c r="K25" s="92">
        <v>0</v>
      </c>
      <c r="L25" s="118">
        <f t="shared" si="0"/>
        <v>0</v>
      </c>
      <c r="M25" s="84">
        <f t="shared" si="1"/>
        <v>0.25</v>
      </c>
      <c r="N25" s="55">
        <f t="shared" si="2"/>
        <v>0</v>
      </c>
      <c r="O25" s="69" t="s">
        <v>100</v>
      </c>
      <c r="P25" s="40">
        <v>0</v>
      </c>
      <c r="Q25" s="40">
        <v>0</v>
      </c>
      <c r="R25" s="40"/>
      <c r="S25" s="41" t="str">
        <f t="shared" si="3"/>
        <v xml:space="preserve"> -</v>
      </c>
      <c r="T25" s="55" t="str">
        <f t="shared" si="4"/>
        <v xml:space="preserve"> -</v>
      </c>
    </row>
    <row r="26" spans="2:20" ht="60" x14ac:dyDescent="0.2">
      <c r="B26" s="200"/>
      <c r="C26" s="201"/>
      <c r="D26" s="205"/>
      <c r="E26" s="39">
        <v>43466</v>
      </c>
      <c r="F26" s="39">
        <v>43830</v>
      </c>
      <c r="G26" s="8" t="s">
        <v>48</v>
      </c>
      <c r="H26" s="43">
        <v>7</v>
      </c>
      <c r="I26" s="76" t="e">
        <f>+J26+(#REF!-#REF!)</f>
        <v>#REF!</v>
      </c>
      <c r="J26" s="43">
        <v>6</v>
      </c>
      <c r="K26" s="88">
        <v>1</v>
      </c>
      <c r="L26" s="118">
        <f t="shared" si="0"/>
        <v>0.16666666666666666</v>
      </c>
      <c r="M26" s="84">
        <f t="shared" si="1"/>
        <v>0.25</v>
      </c>
      <c r="N26" s="55">
        <f t="shared" si="2"/>
        <v>0.16666666666666666</v>
      </c>
      <c r="O26" s="69" t="s">
        <v>101</v>
      </c>
      <c r="P26" s="40">
        <v>0</v>
      </c>
      <c r="Q26" s="40">
        <v>0</v>
      </c>
      <c r="R26" s="40"/>
      <c r="S26" s="41" t="str">
        <f t="shared" si="3"/>
        <v xml:space="preserve"> -</v>
      </c>
      <c r="T26" s="55" t="str">
        <f t="shared" si="4"/>
        <v xml:space="preserve"> -</v>
      </c>
    </row>
    <row r="27" spans="2:20" ht="75" x14ac:dyDescent="0.2">
      <c r="B27" s="200"/>
      <c r="C27" s="201"/>
      <c r="D27" s="205"/>
      <c r="E27" s="39">
        <v>43466</v>
      </c>
      <c r="F27" s="39">
        <v>43830</v>
      </c>
      <c r="G27" s="10" t="s">
        <v>49</v>
      </c>
      <c r="H27" s="42">
        <v>1</v>
      </c>
      <c r="I27" s="106" t="e">
        <f>+J27+(#REF!-#REF!)</f>
        <v>#REF!</v>
      </c>
      <c r="J27" s="42">
        <v>0.8</v>
      </c>
      <c r="K27" s="92">
        <v>0.3</v>
      </c>
      <c r="L27" s="118">
        <f t="shared" si="0"/>
        <v>0.37499999999999994</v>
      </c>
      <c r="M27" s="84">
        <f t="shared" si="1"/>
        <v>0.25</v>
      </c>
      <c r="N27" s="55">
        <f t="shared" si="2"/>
        <v>0.37499999999999994</v>
      </c>
      <c r="O27" s="69" t="s">
        <v>102</v>
      </c>
      <c r="P27" s="40">
        <v>0</v>
      </c>
      <c r="Q27" s="40">
        <v>0</v>
      </c>
      <c r="R27" s="40"/>
      <c r="S27" s="41" t="str">
        <f t="shared" si="3"/>
        <v xml:space="preserve"> -</v>
      </c>
      <c r="T27" s="55" t="str">
        <f t="shared" si="4"/>
        <v xml:space="preserve"> -</v>
      </c>
    </row>
    <row r="28" spans="2:20" ht="60.75" thickBot="1" x14ac:dyDescent="0.25">
      <c r="B28" s="200"/>
      <c r="C28" s="201"/>
      <c r="D28" s="206"/>
      <c r="E28" s="50">
        <v>43466</v>
      </c>
      <c r="F28" s="50">
        <v>43830</v>
      </c>
      <c r="G28" s="12" t="s">
        <v>50</v>
      </c>
      <c r="H28" s="58">
        <v>1</v>
      </c>
      <c r="I28" s="103" t="e">
        <f>+J28+(#REF!-#REF!)</f>
        <v>#REF!</v>
      </c>
      <c r="J28" s="58">
        <v>0.8</v>
      </c>
      <c r="K28" s="93">
        <v>0.3</v>
      </c>
      <c r="L28" s="117">
        <f t="shared" si="0"/>
        <v>0.37499999999999994</v>
      </c>
      <c r="M28" s="83">
        <f t="shared" si="1"/>
        <v>0.25</v>
      </c>
      <c r="N28" s="53">
        <f t="shared" si="2"/>
        <v>0.37499999999999994</v>
      </c>
      <c r="O28" s="95" t="s">
        <v>102</v>
      </c>
      <c r="P28" s="72">
        <v>0</v>
      </c>
      <c r="Q28" s="72">
        <v>0</v>
      </c>
      <c r="R28" s="72"/>
      <c r="S28" s="96" t="str">
        <f t="shared" si="3"/>
        <v xml:space="preserve"> -</v>
      </c>
      <c r="T28" s="97" t="str">
        <f t="shared" si="4"/>
        <v xml:space="preserve"> -</v>
      </c>
    </row>
    <row r="29" spans="2:20" ht="45" x14ac:dyDescent="0.2">
      <c r="B29" s="200"/>
      <c r="C29" s="201"/>
      <c r="D29" s="204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06" t="e">
        <f>+J29+(#REF!-#REF!)</f>
        <v>#REF!</v>
      </c>
      <c r="J29" s="56">
        <v>0.5</v>
      </c>
      <c r="K29" s="87">
        <v>0</v>
      </c>
      <c r="L29" s="116">
        <f t="shared" si="0"/>
        <v>0</v>
      </c>
      <c r="M29" s="82">
        <f t="shared" si="1"/>
        <v>0.25</v>
      </c>
      <c r="N29" s="15">
        <f t="shared" si="2"/>
        <v>0</v>
      </c>
      <c r="O29" s="113" t="s">
        <v>103</v>
      </c>
      <c r="P29" s="49">
        <v>0</v>
      </c>
      <c r="Q29" s="49">
        <v>0</v>
      </c>
      <c r="R29" s="49"/>
      <c r="S29" s="16" t="str">
        <f t="shared" si="3"/>
        <v xml:space="preserve"> -</v>
      </c>
      <c r="T29" s="15" t="str">
        <f t="shared" si="4"/>
        <v xml:space="preserve"> -</v>
      </c>
    </row>
    <row r="30" spans="2:20" ht="75" x14ac:dyDescent="0.2">
      <c r="B30" s="200"/>
      <c r="C30" s="201"/>
      <c r="D30" s="205"/>
      <c r="E30" s="39">
        <v>43466</v>
      </c>
      <c r="F30" s="39">
        <v>43830</v>
      </c>
      <c r="G30" s="8" t="s">
        <v>52</v>
      </c>
      <c r="H30" s="43">
        <v>15</v>
      </c>
      <c r="I30" s="76" t="e">
        <f>+J30+(#REF!-#REF!)</f>
        <v>#REF!</v>
      </c>
      <c r="J30" s="43">
        <v>15</v>
      </c>
      <c r="K30" s="88">
        <v>0</v>
      </c>
      <c r="L30" s="118">
        <f t="shared" si="0"/>
        <v>0</v>
      </c>
      <c r="M30" s="84">
        <f t="shared" si="1"/>
        <v>0.25</v>
      </c>
      <c r="N30" s="55">
        <f t="shared" si="2"/>
        <v>0</v>
      </c>
      <c r="O30" s="114" t="s">
        <v>103</v>
      </c>
      <c r="P30" s="40">
        <v>0</v>
      </c>
      <c r="Q30" s="40">
        <v>0</v>
      </c>
      <c r="R30" s="40"/>
      <c r="S30" s="41" t="str">
        <f t="shared" si="3"/>
        <v xml:space="preserve"> -</v>
      </c>
      <c r="T30" s="55" t="str">
        <f t="shared" si="4"/>
        <v xml:space="preserve"> -</v>
      </c>
    </row>
    <row r="31" spans="2:20" ht="75.75" thickBot="1" x14ac:dyDescent="0.25">
      <c r="B31" s="200"/>
      <c r="C31" s="202"/>
      <c r="D31" s="206"/>
      <c r="E31" s="50">
        <v>43466</v>
      </c>
      <c r="F31" s="50">
        <v>43830</v>
      </c>
      <c r="G31" s="13" t="s">
        <v>53</v>
      </c>
      <c r="H31" s="57">
        <v>1</v>
      </c>
      <c r="I31" s="76" t="e">
        <f>+J31+(#REF!-#REF!)</f>
        <v>#REF!</v>
      </c>
      <c r="J31" s="57">
        <v>0</v>
      </c>
      <c r="K31" s="89">
        <v>0</v>
      </c>
      <c r="L31" s="117" t="e">
        <f t="shared" si="0"/>
        <v>#DIV/0!</v>
      </c>
      <c r="M31" s="83">
        <f t="shared" si="1"/>
        <v>0.25</v>
      </c>
      <c r="N31" s="53" t="str">
        <f t="shared" si="2"/>
        <v xml:space="preserve"> -</v>
      </c>
      <c r="O31" s="115" t="s">
        <v>98</v>
      </c>
      <c r="P31" s="51">
        <v>0</v>
      </c>
      <c r="Q31" s="51">
        <v>0</v>
      </c>
      <c r="R31" s="51"/>
      <c r="S31" s="52" t="str">
        <f t="shared" si="3"/>
        <v xml:space="preserve"> -</v>
      </c>
      <c r="T31" s="53" t="str">
        <f t="shared" si="4"/>
        <v xml:space="preserve"> -</v>
      </c>
    </row>
    <row r="32" spans="2:20" ht="12.95" customHeight="1" thickBot="1" x14ac:dyDescent="0.25">
      <c r="B32" s="200"/>
      <c r="C32" s="32"/>
      <c r="D32" s="33"/>
      <c r="E32" s="34"/>
      <c r="F32" s="34"/>
      <c r="G32" s="35"/>
      <c r="H32" s="36"/>
      <c r="I32" s="126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2" ht="60.75" thickBot="1" x14ac:dyDescent="0.25">
      <c r="B33" s="200"/>
      <c r="C33" s="203" t="s">
        <v>91</v>
      </c>
      <c r="D33" s="78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3" t="e">
        <f>+J33+(#REF!-#REF!)</f>
        <v>#REF!</v>
      </c>
      <c r="J33" s="45">
        <v>600</v>
      </c>
      <c r="K33" s="136">
        <v>52</v>
      </c>
      <c r="L33" s="154">
        <f t="shared" si="0"/>
        <v>8.666666666666667E-2</v>
      </c>
      <c r="M33" s="155">
        <f t="shared" si="1"/>
        <v>0.25</v>
      </c>
      <c r="N33" s="156">
        <f t="shared" si="2"/>
        <v>8.666666666666667E-2</v>
      </c>
      <c r="O33" s="157" t="s">
        <v>104</v>
      </c>
      <c r="P33" s="158">
        <f>1532800000/1000</f>
        <v>1532800</v>
      </c>
      <c r="Q33" s="158">
        <f>287219902/1000</f>
        <v>287219.902</v>
      </c>
      <c r="R33" s="71">
        <f>146850636/1000</f>
        <v>146850.636</v>
      </c>
      <c r="S33" s="98">
        <f t="shared" si="3"/>
        <v>0.187382503914405</v>
      </c>
      <c r="T33" s="99">
        <f t="shared" si="4"/>
        <v>0.51128294027480026</v>
      </c>
    </row>
    <row r="34" spans="2:22" ht="45" x14ac:dyDescent="0.2">
      <c r="B34" s="200"/>
      <c r="C34" s="201"/>
      <c r="D34" s="204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6" t="e">
        <f>+J34+(#REF!-#REF!)</f>
        <v>#REF!</v>
      </c>
      <c r="J34" s="49">
        <v>5</v>
      </c>
      <c r="K34" s="91">
        <v>5</v>
      </c>
      <c r="L34" s="149">
        <f t="shared" si="0"/>
        <v>1</v>
      </c>
      <c r="M34" s="143">
        <f t="shared" si="1"/>
        <v>0.25</v>
      </c>
      <c r="N34" s="87">
        <f t="shared" si="2"/>
        <v>1</v>
      </c>
      <c r="O34" s="144" t="s">
        <v>105</v>
      </c>
      <c r="P34" s="90">
        <v>0</v>
      </c>
      <c r="Q34" s="90">
        <v>0</v>
      </c>
      <c r="R34" s="49"/>
      <c r="S34" s="16" t="str">
        <f t="shared" si="3"/>
        <v xml:space="preserve"> -</v>
      </c>
      <c r="T34" s="15" t="str">
        <f t="shared" si="4"/>
        <v xml:space="preserve"> -</v>
      </c>
    </row>
    <row r="35" spans="2:22" ht="60.75" thickBot="1" x14ac:dyDescent="0.25">
      <c r="B35" s="200"/>
      <c r="C35" s="201"/>
      <c r="D35" s="206"/>
      <c r="E35" s="50">
        <v>43466</v>
      </c>
      <c r="F35" s="50">
        <v>43830</v>
      </c>
      <c r="G35" s="12" t="s">
        <v>56</v>
      </c>
      <c r="H35" s="51">
        <v>250</v>
      </c>
      <c r="I35" s="73" t="e">
        <f>+J35+(#REF!-#REF!)</f>
        <v>#REF!</v>
      </c>
      <c r="J35" s="51">
        <v>100</v>
      </c>
      <c r="K35" s="89">
        <v>33</v>
      </c>
      <c r="L35" s="159">
        <f t="shared" si="0"/>
        <v>0.33</v>
      </c>
      <c r="M35" s="147">
        <f t="shared" si="1"/>
        <v>0.25</v>
      </c>
      <c r="N35" s="148">
        <f t="shared" si="2"/>
        <v>0.33</v>
      </c>
      <c r="O35" s="160" t="s">
        <v>105</v>
      </c>
      <c r="P35" s="153">
        <v>0</v>
      </c>
      <c r="Q35" s="153">
        <v>0</v>
      </c>
      <c r="R35" s="72"/>
      <c r="S35" s="96" t="str">
        <f t="shared" si="3"/>
        <v xml:space="preserve"> -</v>
      </c>
      <c r="T35" s="97" t="str">
        <f t="shared" si="4"/>
        <v xml:space="preserve"> -</v>
      </c>
    </row>
    <row r="36" spans="2:22" ht="45.75" thickBot="1" x14ac:dyDescent="0.25">
      <c r="B36" s="200"/>
      <c r="C36" s="201"/>
      <c r="D36" s="78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3" t="e">
        <f>+J36+(#REF!-#REF!)</f>
        <v>#REF!</v>
      </c>
      <c r="J36" s="45">
        <v>1800</v>
      </c>
      <c r="K36" s="161">
        <f>238+154</f>
        <v>392</v>
      </c>
      <c r="L36" s="137">
        <f t="shared" si="0"/>
        <v>0.21777777777777776</v>
      </c>
      <c r="M36" s="138">
        <f t="shared" si="1"/>
        <v>0.25</v>
      </c>
      <c r="N36" s="139">
        <f t="shared" si="2"/>
        <v>0.21777777777777776</v>
      </c>
      <c r="O36" s="141" t="s">
        <v>96</v>
      </c>
      <c r="P36" s="140">
        <v>0</v>
      </c>
      <c r="Q36" s="140">
        <v>0</v>
      </c>
      <c r="R36" s="45"/>
      <c r="S36" s="46" t="str">
        <f t="shared" si="3"/>
        <v xml:space="preserve"> -</v>
      </c>
      <c r="T36" s="47" t="str">
        <f t="shared" si="4"/>
        <v xml:space="preserve"> -</v>
      </c>
    </row>
    <row r="37" spans="2:22" ht="30" x14ac:dyDescent="0.2">
      <c r="B37" s="200"/>
      <c r="C37" s="201"/>
      <c r="D37" s="204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6" t="e">
        <f>+J37+(#REF!-#REF!)</f>
        <v>#REF!</v>
      </c>
      <c r="J37" s="49">
        <v>38</v>
      </c>
      <c r="K37" s="91">
        <v>0</v>
      </c>
      <c r="L37" s="108">
        <f t="shared" si="0"/>
        <v>0</v>
      </c>
      <c r="M37" s="109">
        <f t="shared" si="1"/>
        <v>0.25</v>
      </c>
      <c r="N37" s="107">
        <f t="shared" si="2"/>
        <v>0</v>
      </c>
      <c r="O37" s="105">
        <v>0</v>
      </c>
      <c r="P37" s="76">
        <v>0</v>
      </c>
      <c r="Q37" s="76">
        <v>0</v>
      </c>
      <c r="R37" s="76"/>
      <c r="S37" s="106" t="str">
        <f t="shared" si="3"/>
        <v xml:space="preserve"> -</v>
      </c>
      <c r="T37" s="107" t="str">
        <f t="shared" si="4"/>
        <v xml:space="preserve"> -</v>
      </c>
    </row>
    <row r="38" spans="2:22" ht="90" x14ac:dyDescent="0.2">
      <c r="B38" s="200"/>
      <c r="C38" s="201"/>
      <c r="D38" s="205"/>
      <c r="E38" s="39">
        <v>43466</v>
      </c>
      <c r="F38" s="39">
        <v>43830</v>
      </c>
      <c r="G38" s="10" t="s">
        <v>59</v>
      </c>
      <c r="H38" s="42">
        <v>1</v>
      </c>
      <c r="I38" s="106" t="e">
        <f>+J38+(#REF!-#REF!)</f>
        <v>#REF!</v>
      </c>
      <c r="J38" s="42">
        <v>0.4</v>
      </c>
      <c r="K38" s="92">
        <v>0</v>
      </c>
      <c r="L38" s="70">
        <f t="shared" si="0"/>
        <v>0</v>
      </c>
      <c r="M38" s="84">
        <f t="shared" si="1"/>
        <v>0.25</v>
      </c>
      <c r="N38" s="55">
        <f t="shared" si="2"/>
        <v>0</v>
      </c>
      <c r="O38" s="69">
        <v>0</v>
      </c>
      <c r="P38" s="40">
        <v>0</v>
      </c>
      <c r="Q38" s="40">
        <v>0</v>
      </c>
      <c r="R38" s="40"/>
      <c r="S38" s="41" t="str">
        <f t="shared" si="3"/>
        <v xml:space="preserve"> -</v>
      </c>
      <c r="T38" s="55" t="str">
        <f t="shared" si="4"/>
        <v xml:space="preserve"> -</v>
      </c>
    </row>
    <row r="39" spans="2:22" ht="75" x14ac:dyDescent="0.2">
      <c r="B39" s="200"/>
      <c r="C39" s="201"/>
      <c r="D39" s="205"/>
      <c r="E39" s="39">
        <v>43466</v>
      </c>
      <c r="F39" s="39">
        <v>43830</v>
      </c>
      <c r="G39" s="10" t="s">
        <v>60</v>
      </c>
      <c r="H39" s="40">
        <v>1</v>
      </c>
      <c r="I39" s="76">
        <f>+J39</f>
        <v>1</v>
      </c>
      <c r="J39" s="40">
        <v>1</v>
      </c>
      <c r="K39" s="85">
        <v>1</v>
      </c>
      <c r="L39" s="70">
        <f t="shared" si="0"/>
        <v>1</v>
      </c>
      <c r="M39" s="84">
        <f t="shared" si="1"/>
        <v>0.25</v>
      </c>
      <c r="N39" s="55">
        <f t="shared" si="2"/>
        <v>1</v>
      </c>
      <c r="O39" s="69">
        <v>0</v>
      </c>
      <c r="P39" s="40">
        <v>0</v>
      </c>
      <c r="Q39" s="40">
        <v>0</v>
      </c>
      <c r="R39" s="40"/>
      <c r="S39" s="41" t="str">
        <f t="shared" si="3"/>
        <v xml:space="preserve"> -</v>
      </c>
      <c r="T39" s="55" t="str">
        <f t="shared" si="4"/>
        <v xml:space="preserve"> -</v>
      </c>
    </row>
    <row r="40" spans="2:22" ht="45" x14ac:dyDescent="0.2">
      <c r="B40" s="200"/>
      <c r="C40" s="201"/>
      <c r="D40" s="205"/>
      <c r="E40" s="39">
        <v>43466</v>
      </c>
      <c r="F40" s="39">
        <v>43830</v>
      </c>
      <c r="G40" s="10" t="s">
        <v>61</v>
      </c>
      <c r="H40" s="40">
        <v>1</v>
      </c>
      <c r="I40" s="76">
        <f>+J40</f>
        <v>1</v>
      </c>
      <c r="J40" s="40">
        <v>1</v>
      </c>
      <c r="K40" s="85">
        <v>0</v>
      </c>
      <c r="L40" s="70">
        <f t="shared" si="0"/>
        <v>0</v>
      </c>
      <c r="M40" s="84">
        <f t="shared" si="1"/>
        <v>0.25</v>
      </c>
      <c r="N40" s="55">
        <f t="shared" si="2"/>
        <v>0</v>
      </c>
      <c r="O40" s="69" t="s">
        <v>98</v>
      </c>
      <c r="P40" s="40">
        <v>0</v>
      </c>
      <c r="Q40" s="40">
        <v>0</v>
      </c>
      <c r="R40" s="40"/>
      <c r="S40" s="41" t="str">
        <f t="shared" si="3"/>
        <v xml:space="preserve"> -</v>
      </c>
      <c r="T40" s="55" t="str">
        <f t="shared" si="4"/>
        <v xml:space="preserve"> -</v>
      </c>
    </row>
    <row r="41" spans="2:22" ht="75" x14ac:dyDescent="0.2">
      <c r="B41" s="200"/>
      <c r="C41" s="201"/>
      <c r="D41" s="205"/>
      <c r="E41" s="39">
        <v>43466</v>
      </c>
      <c r="F41" s="39">
        <v>43830</v>
      </c>
      <c r="G41" s="8" t="s">
        <v>62</v>
      </c>
      <c r="H41" s="40">
        <v>20</v>
      </c>
      <c r="I41" s="76" t="e">
        <f>+J41+(#REF!-#REF!)</f>
        <v>#REF!</v>
      </c>
      <c r="J41" s="40">
        <v>20</v>
      </c>
      <c r="K41" s="85">
        <v>0</v>
      </c>
      <c r="L41" s="70">
        <f t="shared" si="0"/>
        <v>0</v>
      </c>
      <c r="M41" s="84">
        <f t="shared" si="1"/>
        <v>0.25</v>
      </c>
      <c r="N41" s="55">
        <f t="shared" si="2"/>
        <v>0</v>
      </c>
      <c r="O41" s="69">
        <v>0</v>
      </c>
      <c r="P41" s="40">
        <v>0</v>
      </c>
      <c r="Q41" s="40">
        <v>0</v>
      </c>
      <c r="R41" s="40"/>
      <c r="S41" s="41" t="str">
        <f t="shared" si="3"/>
        <v xml:space="preserve"> -</v>
      </c>
      <c r="T41" s="55" t="str">
        <f t="shared" si="4"/>
        <v xml:space="preserve"> -</v>
      </c>
    </row>
    <row r="42" spans="2:22" ht="45.75" thickBot="1" x14ac:dyDescent="0.25">
      <c r="B42" s="200"/>
      <c r="C42" s="201"/>
      <c r="D42" s="206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6">
        <v>0</v>
      </c>
      <c r="L42" s="100">
        <f t="shared" si="0"/>
        <v>0</v>
      </c>
      <c r="M42" s="101">
        <f t="shared" si="1"/>
        <v>0.25</v>
      </c>
      <c r="N42" s="97">
        <f t="shared" si="2"/>
        <v>0</v>
      </c>
      <c r="O42" s="95" t="s">
        <v>98</v>
      </c>
      <c r="P42" s="72">
        <v>0</v>
      </c>
      <c r="Q42" s="72">
        <v>0</v>
      </c>
      <c r="R42" s="72"/>
      <c r="S42" s="96" t="str">
        <f t="shared" si="3"/>
        <v xml:space="preserve"> -</v>
      </c>
      <c r="T42" s="97" t="str">
        <f t="shared" si="4"/>
        <v xml:space="preserve"> -</v>
      </c>
    </row>
    <row r="43" spans="2:22" ht="60.75" thickBot="1" x14ac:dyDescent="0.25">
      <c r="B43" s="200"/>
      <c r="C43" s="202"/>
      <c r="D43" s="78" t="s">
        <v>88</v>
      </c>
      <c r="E43" s="44">
        <v>43466</v>
      </c>
      <c r="F43" s="44">
        <v>43830</v>
      </c>
      <c r="G43" s="81" t="s">
        <v>64</v>
      </c>
      <c r="H43" s="94">
        <v>1</v>
      </c>
      <c r="I43" s="106">
        <f>+J43</f>
        <v>1</v>
      </c>
      <c r="J43" s="94">
        <v>1</v>
      </c>
      <c r="K43" s="129">
        <v>0.23</v>
      </c>
      <c r="L43" s="119">
        <f t="shared" si="0"/>
        <v>0.23</v>
      </c>
      <c r="M43" s="80">
        <f t="shared" si="1"/>
        <v>0.25</v>
      </c>
      <c r="N43" s="97">
        <f t="shared" si="2"/>
        <v>0.23</v>
      </c>
      <c r="O43" s="65" t="s">
        <v>106</v>
      </c>
      <c r="P43" s="140">
        <f>+(2008704217+1033941)/1000</f>
        <v>2009738.1580000001</v>
      </c>
      <c r="Q43" s="140">
        <f>622364178/1000</f>
        <v>622364.17799999996</v>
      </c>
      <c r="R43" s="45"/>
      <c r="S43" s="46">
        <f t="shared" si="3"/>
        <v>0.30967426056106157</v>
      </c>
      <c r="T43" s="47" t="str">
        <f t="shared" si="4"/>
        <v xml:space="preserve"> -</v>
      </c>
    </row>
    <row r="44" spans="2:22" ht="12.95" customHeight="1" thickBot="1" x14ac:dyDescent="0.25">
      <c r="B44" s="200"/>
      <c r="C44" s="32"/>
      <c r="D44" s="33"/>
      <c r="E44" s="34"/>
      <c r="F44" s="34"/>
      <c r="G44" s="35"/>
      <c r="H44" s="36"/>
      <c r="I44" s="126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2" ht="30" x14ac:dyDescent="0.2">
      <c r="B45" s="201"/>
      <c r="C45" s="168" t="s">
        <v>92</v>
      </c>
      <c r="D45" s="204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6" t="e">
        <f>+J45+(#REF!-#REF!)</f>
        <v>#REF!</v>
      </c>
      <c r="J45" s="49">
        <v>800</v>
      </c>
      <c r="K45" s="91">
        <f>27+115+34</f>
        <v>176</v>
      </c>
      <c r="L45" s="142">
        <f t="shared" si="0"/>
        <v>0.22</v>
      </c>
      <c r="M45" s="143">
        <f t="shared" si="1"/>
        <v>0.25</v>
      </c>
      <c r="N45" s="87">
        <f t="shared" si="2"/>
        <v>0.22</v>
      </c>
      <c r="O45" s="162" t="s">
        <v>107</v>
      </c>
      <c r="P45" s="90">
        <f>122200-P46</f>
        <v>97840</v>
      </c>
      <c r="Q45" s="90">
        <v>96680</v>
      </c>
      <c r="R45" s="49"/>
      <c r="S45" s="16">
        <f t="shared" si="3"/>
        <v>0.98814390842191335</v>
      </c>
      <c r="T45" s="15" t="str">
        <f t="shared" si="4"/>
        <v xml:space="preserve"> -</v>
      </c>
      <c r="V45" s="1" t="s">
        <v>118</v>
      </c>
    </row>
    <row r="46" spans="2:22" ht="45" x14ac:dyDescent="0.2">
      <c r="B46" s="201"/>
      <c r="C46" s="200"/>
      <c r="D46" s="205"/>
      <c r="E46" s="39">
        <v>43466</v>
      </c>
      <c r="F46" s="39">
        <v>43830</v>
      </c>
      <c r="G46" s="10" t="s">
        <v>66</v>
      </c>
      <c r="H46" s="40">
        <v>1000</v>
      </c>
      <c r="I46" s="76" t="e">
        <f>+J46+(#REF!-#REF!)</f>
        <v>#REF!</v>
      </c>
      <c r="J46" s="40">
        <v>360</v>
      </c>
      <c r="K46" s="88">
        <f>6+38+56</f>
        <v>100</v>
      </c>
      <c r="L46" s="145">
        <f t="shared" si="0"/>
        <v>0.27777777777777779</v>
      </c>
      <c r="M46" s="146">
        <f t="shared" si="1"/>
        <v>0.25</v>
      </c>
      <c r="N46" s="92">
        <f t="shared" si="2"/>
        <v>0.27777777777777779</v>
      </c>
      <c r="O46" s="150">
        <v>0</v>
      </c>
      <c r="P46" s="43">
        <f>24360000/1000</f>
        <v>24360</v>
      </c>
      <c r="Q46" s="43">
        <v>24360</v>
      </c>
      <c r="R46" s="40"/>
      <c r="S46" s="41">
        <f t="shared" si="3"/>
        <v>1</v>
      </c>
      <c r="T46" s="55" t="str">
        <f t="shared" si="4"/>
        <v xml:space="preserve"> -</v>
      </c>
    </row>
    <row r="47" spans="2:22" ht="60" x14ac:dyDescent="0.2">
      <c r="B47" s="201"/>
      <c r="C47" s="200"/>
      <c r="D47" s="205"/>
      <c r="E47" s="39">
        <v>43466</v>
      </c>
      <c r="F47" s="39">
        <v>43830</v>
      </c>
      <c r="G47" s="8" t="s">
        <v>67</v>
      </c>
      <c r="H47" s="40">
        <v>1</v>
      </c>
      <c r="I47" s="76">
        <f>+J47</f>
        <v>1</v>
      </c>
      <c r="J47" s="40">
        <v>1</v>
      </c>
      <c r="K47" s="88">
        <v>1</v>
      </c>
      <c r="L47" s="145">
        <f t="shared" si="0"/>
        <v>1</v>
      </c>
      <c r="M47" s="146">
        <f t="shared" si="1"/>
        <v>0.25</v>
      </c>
      <c r="N47" s="92">
        <f t="shared" si="2"/>
        <v>1</v>
      </c>
      <c r="O47" s="150" t="s">
        <v>98</v>
      </c>
      <c r="P47" s="43">
        <v>0</v>
      </c>
      <c r="Q47" s="43"/>
      <c r="R47" s="40"/>
      <c r="S47" s="41" t="str">
        <f t="shared" si="3"/>
        <v xml:space="preserve"> -</v>
      </c>
      <c r="T47" s="55" t="str">
        <f t="shared" si="4"/>
        <v xml:space="preserve"> -</v>
      </c>
    </row>
    <row r="48" spans="2:22" ht="60" x14ac:dyDescent="0.2">
      <c r="B48" s="201"/>
      <c r="C48" s="200"/>
      <c r="D48" s="205"/>
      <c r="E48" s="39">
        <v>43466</v>
      </c>
      <c r="F48" s="39">
        <v>43830</v>
      </c>
      <c r="G48" s="8" t="s">
        <v>68</v>
      </c>
      <c r="H48" s="40">
        <v>1</v>
      </c>
      <c r="I48" s="76">
        <f>+J48</f>
        <v>1</v>
      </c>
      <c r="J48" s="40">
        <v>1</v>
      </c>
      <c r="K48" s="88">
        <v>1</v>
      </c>
      <c r="L48" s="145">
        <f t="shared" si="0"/>
        <v>1</v>
      </c>
      <c r="M48" s="146">
        <f t="shared" si="1"/>
        <v>0.25</v>
      </c>
      <c r="N48" s="92">
        <f t="shared" si="2"/>
        <v>1</v>
      </c>
      <c r="O48" s="150" t="s">
        <v>98</v>
      </c>
      <c r="P48" s="43">
        <v>0</v>
      </c>
      <c r="Q48" s="43"/>
      <c r="R48" s="40"/>
      <c r="S48" s="41" t="str">
        <f t="shared" si="3"/>
        <v xml:space="preserve"> -</v>
      </c>
      <c r="T48" s="55" t="str">
        <f t="shared" si="4"/>
        <v xml:space="preserve"> -</v>
      </c>
    </row>
    <row r="49" spans="2:23" ht="45.75" thickBot="1" x14ac:dyDescent="0.25">
      <c r="B49" s="201"/>
      <c r="C49" s="200"/>
      <c r="D49" s="206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9">
        <v>0</v>
      </c>
      <c r="L49" s="163">
        <f t="shared" si="0"/>
        <v>0</v>
      </c>
      <c r="M49" s="151">
        <f t="shared" si="1"/>
        <v>0.25</v>
      </c>
      <c r="N49" s="93">
        <f t="shared" si="2"/>
        <v>0</v>
      </c>
      <c r="O49" s="152" t="s">
        <v>98</v>
      </c>
      <c r="P49" s="153">
        <v>0</v>
      </c>
      <c r="Q49" s="153"/>
      <c r="R49" s="72"/>
      <c r="S49" s="96" t="str">
        <f t="shared" si="3"/>
        <v xml:space="preserve"> -</v>
      </c>
      <c r="T49" s="97" t="str">
        <f t="shared" si="4"/>
        <v xml:space="preserve"> -</v>
      </c>
    </row>
    <row r="50" spans="2:23" ht="30" x14ac:dyDescent="0.2">
      <c r="B50" s="201"/>
      <c r="C50" s="200"/>
      <c r="D50" s="204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6" t="e">
        <f>+J50+(#REF!-#REF!)</f>
        <v>#REF!</v>
      </c>
      <c r="J50" s="49">
        <v>1050</v>
      </c>
      <c r="K50" s="91">
        <v>485</v>
      </c>
      <c r="L50" s="142">
        <f t="shared" si="0"/>
        <v>0.46190476190476193</v>
      </c>
      <c r="M50" s="143">
        <f t="shared" si="1"/>
        <v>0.25</v>
      </c>
      <c r="N50" s="87">
        <f t="shared" si="2"/>
        <v>0.46190476190476193</v>
      </c>
      <c r="O50" s="162">
        <v>0</v>
      </c>
      <c r="P50" s="90">
        <v>40000</v>
      </c>
      <c r="Q50" s="90">
        <v>40000</v>
      </c>
      <c r="R50" s="49"/>
      <c r="S50" s="16">
        <f t="shared" si="3"/>
        <v>1</v>
      </c>
      <c r="T50" s="15" t="str">
        <f t="shared" si="4"/>
        <v xml:space="preserve"> -</v>
      </c>
      <c r="V50" s="1" t="s">
        <v>116</v>
      </c>
      <c r="W50" s="1" t="s">
        <v>117</v>
      </c>
    </row>
    <row r="51" spans="2:23" ht="45" x14ac:dyDescent="0.2">
      <c r="B51" s="201"/>
      <c r="C51" s="200"/>
      <c r="D51" s="205"/>
      <c r="E51" s="39">
        <v>43466</v>
      </c>
      <c r="F51" s="39">
        <v>43830</v>
      </c>
      <c r="G51" s="8" t="s">
        <v>71</v>
      </c>
      <c r="H51" s="40">
        <v>200</v>
      </c>
      <c r="I51" s="76" t="e">
        <f>+J51+(#REF!-#REF!)</f>
        <v>#REF!</v>
      </c>
      <c r="J51" s="40">
        <v>100</v>
      </c>
      <c r="K51" s="88">
        <f>6+13+11</f>
        <v>30</v>
      </c>
      <c r="L51" s="145">
        <f t="shared" si="0"/>
        <v>0.3</v>
      </c>
      <c r="M51" s="146">
        <f t="shared" si="1"/>
        <v>0.25</v>
      </c>
      <c r="N51" s="92">
        <f t="shared" si="2"/>
        <v>0.3</v>
      </c>
      <c r="O51" s="150">
        <v>0</v>
      </c>
      <c r="P51" s="43">
        <v>0</v>
      </c>
      <c r="Q51" s="43">
        <v>0</v>
      </c>
      <c r="R51" s="40"/>
      <c r="S51" s="41" t="str">
        <f t="shared" si="3"/>
        <v xml:space="preserve"> -</v>
      </c>
      <c r="T51" s="55" t="str">
        <f t="shared" si="4"/>
        <v xml:space="preserve"> -</v>
      </c>
    </row>
    <row r="52" spans="2:23" ht="30" x14ac:dyDescent="0.2">
      <c r="B52" s="201"/>
      <c r="C52" s="200"/>
      <c r="D52" s="205"/>
      <c r="E52" s="39">
        <v>43466</v>
      </c>
      <c r="F52" s="39">
        <v>43830</v>
      </c>
      <c r="G52" s="8" t="s">
        <v>72</v>
      </c>
      <c r="H52" s="40">
        <v>1</v>
      </c>
      <c r="I52" s="76">
        <f>+J52</f>
        <v>1</v>
      </c>
      <c r="J52" s="40">
        <v>1</v>
      </c>
      <c r="K52" s="88">
        <v>1</v>
      </c>
      <c r="L52" s="145">
        <f t="shared" si="0"/>
        <v>1</v>
      </c>
      <c r="M52" s="146">
        <f t="shared" si="1"/>
        <v>0.25</v>
      </c>
      <c r="N52" s="92">
        <f t="shared" si="2"/>
        <v>1</v>
      </c>
      <c r="O52" s="150" t="s">
        <v>98</v>
      </c>
      <c r="P52" s="43">
        <v>0</v>
      </c>
      <c r="Q52" s="43">
        <v>0</v>
      </c>
      <c r="R52" s="40"/>
      <c r="S52" s="41" t="str">
        <f t="shared" si="3"/>
        <v xml:space="preserve"> -</v>
      </c>
      <c r="T52" s="55" t="str">
        <f t="shared" si="4"/>
        <v xml:space="preserve"> -</v>
      </c>
    </row>
    <row r="53" spans="2:23" ht="75" x14ac:dyDescent="0.2">
      <c r="B53" s="201"/>
      <c r="C53" s="200"/>
      <c r="D53" s="205"/>
      <c r="E53" s="39">
        <v>43466</v>
      </c>
      <c r="F53" s="39">
        <v>43830</v>
      </c>
      <c r="G53" s="8" t="s">
        <v>73</v>
      </c>
      <c r="H53" s="40">
        <v>100</v>
      </c>
      <c r="I53" s="76" t="e">
        <f>+J53+(#REF!-#REF!)</f>
        <v>#REF!</v>
      </c>
      <c r="J53" s="40">
        <v>100</v>
      </c>
      <c r="K53" s="85">
        <v>0</v>
      </c>
      <c r="L53" s="70">
        <f t="shared" si="0"/>
        <v>0</v>
      </c>
      <c r="M53" s="84">
        <f t="shared" si="1"/>
        <v>0.25</v>
      </c>
      <c r="N53" s="55">
        <f t="shared" si="2"/>
        <v>0</v>
      </c>
      <c r="O53" s="69">
        <v>0</v>
      </c>
      <c r="P53" s="40">
        <v>0</v>
      </c>
      <c r="Q53" s="40">
        <v>0</v>
      </c>
      <c r="R53" s="40"/>
      <c r="S53" s="41" t="str">
        <f t="shared" si="3"/>
        <v xml:space="preserve"> -</v>
      </c>
      <c r="T53" s="55" t="str">
        <f t="shared" si="4"/>
        <v xml:space="preserve"> -</v>
      </c>
    </row>
    <row r="54" spans="2:23" ht="75" x14ac:dyDescent="0.2">
      <c r="B54" s="201"/>
      <c r="C54" s="200"/>
      <c r="D54" s="205"/>
      <c r="E54" s="39">
        <v>43466</v>
      </c>
      <c r="F54" s="39">
        <v>43830</v>
      </c>
      <c r="G54" s="8" t="s">
        <v>74</v>
      </c>
      <c r="H54" s="40">
        <v>1000</v>
      </c>
      <c r="I54" s="76" t="e">
        <f>+J54+(#REF!-#REF!)</f>
        <v>#REF!</v>
      </c>
      <c r="J54" s="40">
        <v>1000</v>
      </c>
      <c r="K54" s="85">
        <v>0</v>
      </c>
      <c r="L54" s="70">
        <f t="shared" si="0"/>
        <v>0</v>
      </c>
      <c r="M54" s="84">
        <f t="shared" si="1"/>
        <v>0.25</v>
      </c>
      <c r="N54" s="55">
        <f t="shared" si="2"/>
        <v>0</v>
      </c>
      <c r="O54" s="69">
        <v>0</v>
      </c>
      <c r="P54" s="40">
        <v>0</v>
      </c>
      <c r="Q54" s="40">
        <v>0</v>
      </c>
      <c r="R54" s="40"/>
      <c r="S54" s="41" t="str">
        <f t="shared" si="3"/>
        <v xml:space="preserve"> -</v>
      </c>
      <c r="T54" s="55" t="str">
        <f t="shared" si="4"/>
        <v xml:space="preserve"> -</v>
      </c>
    </row>
    <row r="55" spans="2:23" ht="75" x14ac:dyDescent="0.2">
      <c r="B55" s="201"/>
      <c r="C55" s="200"/>
      <c r="D55" s="205"/>
      <c r="E55" s="39">
        <v>43466</v>
      </c>
      <c r="F55" s="39">
        <v>43830</v>
      </c>
      <c r="G55" s="8" t="s">
        <v>75</v>
      </c>
      <c r="H55" s="40">
        <v>400</v>
      </c>
      <c r="I55" s="76" t="e">
        <f>+J55+(#REF!-#REF!)</f>
        <v>#REF!</v>
      </c>
      <c r="J55" s="40">
        <v>400</v>
      </c>
      <c r="K55" s="85">
        <v>0</v>
      </c>
      <c r="L55" s="70">
        <f t="shared" si="0"/>
        <v>0</v>
      </c>
      <c r="M55" s="84">
        <f t="shared" si="1"/>
        <v>0.25</v>
      </c>
      <c r="N55" s="55">
        <f t="shared" si="2"/>
        <v>0</v>
      </c>
      <c r="O55" s="69">
        <v>0</v>
      </c>
      <c r="P55" s="40">
        <v>0</v>
      </c>
      <c r="Q55" s="40">
        <v>0</v>
      </c>
      <c r="R55" s="40"/>
      <c r="S55" s="41" t="str">
        <f t="shared" si="3"/>
        <v xml:space="preserve"> -</v>
      </c>
      <c r="T55" s="55" t="str">
        <f t="shared" si="4"/>
        <v xml:space="preserve"> -</v>
      </c>
    </row>
    <row r="56" spans="2:23" ht="75.75" thickBot="1" x14ac:dyDescent="0.25">
      <c r="B56" s="201"/>
      <c r="C56" s="200"/>
      <c r="D56" s="206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6">
        <v>0</v>
      </c>
      <c r="L56" s="67">
        <f t="shared" si="0"/>
        <v>0</v>
      </c>
      <c r="M56" s="83">
        <f t="shared" si="1"/>
        <v>0.25</v>
      </c>
      <c r="N56" s="53">
        <f t="shared" si="2"/>
        <v>0</v>
      </c>
      <c r="O56" s="68">
        <v>0</v>
      </c>
      <c r="P56" s="51">
        <v>0</v>
      </c>
      <c r="Q56" s="51">
        <v>0</v>
      </c>
      <c r="R56" s="51"/>
      <c r="S56" s="52" t="str">
        <f t="shared" si="3"/>
        <v xml:space="preserve"> -</v>
      </c>
      <c r="T56" s="53" t="str">
        <f t="shared" si="4"/>
        <v xml:space="preserve"> -</v>
      </c>
    </row>
    <row r="57" spans="2:23" ht="30" x14ac:dyDescent="0.2">
      <c r="B57" s="201"/>
      <c r="C57" s="200"/>
      <c r="D57" s="207" t="s">
        <v>89</v>
      </c>
      <c r="E57" s="74">
        <v>43466</v>
      </c>
      <c r="F57" s="74">
        <v>43830</v>
      </c>
      <c r="G57" s="75" t="s">
        <v>77</v>
      </c>
      <c r="H57" s="76">
        <v>4</v>
      </c>
      <c r="I57" s="76" t="e">
        <f>+J57+(#REF!-#REF!)</f>
        <v>#REF!</v>
      </c>
      <c r="J57" s="76">
        <v>3</v>
      </c>
      <c r="K57" s="120">
        <v>0</v>
      </c>
      <c r="L57" s="108">
        <f t="shared" si="0"/>
        <v>0</v>
      </c>
      <c r="M57" s="109">
        <f t="shared" si="1"/>
        <v>0.25</v>
      </c>
      <c r="N57" s="107">
        <f t="shared" si="2"/>
        <v>0</v>
      </c>
      <c r="O57" s="105" t="s">
        <v>108</v>
      </c>
      <c r="P57" s="76">
        <v>0</v>
      </c>
      <c r="Q57" s="76">
        <v>0</v>
      </c>
      <c r="R57" s="76"/>
      <c r="S57" s="106" t="str">
        <f t="shared" si="3"/>
        <v xml:space="preserve"> -</v>
      </c>
      <c r="T57" s="107" t="str">
        <f t="shared" si="4"/>
        <v xml:space="preserve"> -</v>
      </c>
    </row>
    <row r="58" spans="2:23" ht="45.75" thickBot="1" x14ac:dyDescent="0.25">
      <c r="B58" s="202"/>
      <c r="C58" s="169"/>
      <c r="D58" s="206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6">
        <v>0</v>
      </c>
      <c r="L58" s="67">
        <f t="shared" si="0"/>
        <v>0</v>
      </c>
      <c r="M58" s="83">
        <f t="shared" si="1"/>
        <v>0.25</v>
      </c>
      <c r="N58" s="53">
        <f t="shared" si="2"/>
        <v>0</v>
      </c>
      <c r="O58" s="68" t="s">
        <v>108</v>
      </c>
      <c r="P58" s="51">
        <v>0</v>
      </c>
      <c r="Q58" s="51">
        <v>0</v>
      </c>
      <c r="R58" s="51"/>
      <c r="S58" s="52" t="str">
        <f t="shared" si="3"/>
        <v xml:space="preserve"> -</v>
      </c>
      <c r="T58" s="53" t="str">
        <f t="shared" si="4"/>
        <v xml:space="preserve"> -</v>
      </c>
    </row>
    <row r="59" spans="2:23" ht="21" customHeight="1" thickBot="1" x14ac:dyDescent="0.25">
      <c r="M59" s="60">
        <f>+AVERAGE(M12,M14:M15,M17,M19:M31,M33:M43,M45:M58)</f>
        <v>0.25</v>
      </c>
      <c r="N59" s="59">
        <f>+AVERAGE(N12,N14:N15,N17,N19:N31,N33:N43,N45:N58)</f>
        <v>0.22951131922437518</v>
      </c>
      <c r="P59" s="122">
        <f>+SUM(P12,P14:P15,P17,P19:P31,P33:P43,P45:P58)</f>
        <v>3835264.4210000001</v>
      </c>
      <c r="Q59" s="121">
        <f>+SUM(Q12,Q14:Q15,Q17,Q19:Q31,Q33:Q43,Q45:Q58)</f>
        <v>1180874.08</v>
      </c>
      <c r="R59" s="121">
        <f>+SUM(R12,R14:R15,R17,R19:R31,R33:R43,R45:R58)</f>
        <v>146850.636</v>
      </c>
      <c r="S59" s="123">
        <f t="shared" si="3"/>
        <v>0.30789900001004389</v>
      </c>
      <c r="T59" s="124">
        <f t="shared" si="4"/>
        <v>0.12435757417928929</v>
      </c>
    </row>
    <row r="64" spans="2:23" x14ac:dyDescent="0.2">
      <c r="P64" s="130"/>
    </row>
    <row r="65" spans="14:18" x14ac:dyDescent="0.2">
      <c r="N65" s="132"/>
      <c r="O65" s="133"/>
      <c r="P65" s="134"/>
      <c r="Q65" s="134"/>
      <c r="R65" s="133"/>
    </row>
    <row r="66" spans="14:18" x14ac:dyDescent="0.2">
      <c r="N66" s="131"/>
      <c r="P66" s="130"/>
    </row>
    <row r="68" spans="14:18" x14ac:dyDescent="0.2">
      <c r="P68" s="130"/>
    </row>
  </sheetData>
  <mergeCells count="32"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</mergeCells>
  <printOptions horizontalCentered="1"/>
  <pageMargins left="0.98425196850393704" right="0.39370078740157499" top="0.39370078740157499" bottom="0.39370078740157499" header="0.31496062992126" footer="0.31496062992126"/>
  <pageSetup paperSize="10000" scale="39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RiskSerializationData</vt:lpstr>
      <vt:lpstr>rsklibSimData</vt:lpstr>
      <vt:lpstr>2018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2019-03-18T21:56:27Z</cp:lastPrinted>
  <dcterms:created xsi:type="dcterms:W3CDTF">2008-07-08T21:30:46Z</dcterms:created>
  <dcterms:modified xsi:type="dcterms:W3CDTF">2019-04-30T23:22:50Z</dcterms:modified>
</cp:coreProperties>
</file>