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19" sheetId="2" r:id="rId1"/>
    <sheet name="Hoja1" sheetId="1" r:id="rId2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</workbook>
</file>

<file path=xl/calcChain.xml><?xml version="1.0" encoding="utf-8"?>
<calcChain xmlns="http://schemas.openxmlformats.org/spreadsheetml/2006/main">
  <c r="Q61" i="2" l="1"/>
  <c r="T58" i="2"/>
  <c r="S58" i="2"/>
  <c r="M58" i="2"/>
  <c r="L58" i="2"/>
  <c r="N58" i="2" s="1"/>
  <c r="I58" i="2"/>
  <c r="T57" i="2"/>
  <c r="S57" i="2"/>
  <c r="N57" i="2"/>
  <c r="M57" i="2"/>
  <c r="L57" i="2"/>
  <c r="I57" i="2"/>
  <c r="T56" i="2"/>
  <c r="S56" i="2"/>
  <c r="M56" i="2"/>
  <c r="L56" i="2"/>
  <c r="N56" i="2" s="1"/>
  <c r="I56" i="2"/>
  <c r="T55" i="2"/>
  <c r="S55" i="2"/>
  <c r="N55" i="2"/>
  <c r="M55" i="2"/>
  <c r="L55" i="2"/>
  <c r="I55" i="2"/>
  <c r="T54" i="2"/>
  <c r="S54" i="2"/>
  <c r="M54" i="2"/>
  <c r="L54" i="2"/>
  <c r="N54" i="2" s="1"/>
  <c r="I54" i="2"/>
  <c r="T53" i="2"/>
  <c r="S53" i="2"/>
  <c r="N53" i="2"/>
  <c r="M53" i="2"/>
  <c r="L53" i="2"/>
  <c r="I53" i="2"/>
  <c r="T52" i="2"/>
  <c r="S52" i="2"/>
  <c r="M52" i="2"/>
  <c r="L52" i="2"/>
  <c r="N52" i="2" s="1"/>
  <c r="I52" i="2"/>
  <c r="T51" i="2"/>
  <c r="S51" i="2"/>
  <c r="N51" i="2"/>
  <c r="M51" i="2"/>
  <c r="L51" i="2"/>
  <c r="I51" i="2"/>
  <c r="T50" i="2"/>
  <c r="S50" i="2"/>
  <c r="M50" i="2"/>
  <c r="L50" i="2"/>
  <c r="N50" i="2" s="1"/>
  <c r="I50" i="2"/>
  <c r="T49" i="2"/>
  <c r="S49" i="2"/>
  <c r="N49" i="2"/>
  <c r="M49" i="2"/>
  <c r="L49" i="2"/>
  <c r="I49" i="2"/>
  <c r="T48" i="2"/>
  <c r="S48" i="2"/>
  <c r="M48" i="2"/>
  <c r="L48" i="2"/>
  <c r="N48" i="2" s="1"/>
  <c r="I48" i="2"/>
  <c r="T47" i="2"/>
  <c r="S47" i="2"/>
  <c r="N47" i="2"/>
  <c r="M47" i="2"/>
  <c r="L47" i="2"/>
  <c r="I47" i="2"/>
  <c r="T46" i="2"/>
  <c r="S46" i="2"/>
  <c r="P46" i="2"/>
  <c r="N46" i="2"/>
  <c r="M46" i="2"/>
  <c r="L46" i="2"/>
  <c r="I46" i="2"/>
  <c r="T45" i="2"/>
  <c r="Q45" i="2"/>
  <c r="S45" i="2" s="1"/>
  <c r="P45" i="2"/>
  <c r="N45" i="2"/>
  <c r="M45" i="2"/>
  <c r="L45" i="2"/>
  <c r="K45" i="2"/>
  <c r="I45" i="2"/>
  <c r="T43" i="2"/>
  <c r="Q43" i="2"/>
  <c r="P43" i="2"/>
  <c r="S43" i="2" s="1"/>
  <c r="M43" i="2"/>
  <c r="L43" i="2"/>
  <c r="N43" i="2" s="1"/>
  <c r="I43" i="2"/>
  <c r="T42" i="2"/>
  <c r="S42" i="2"/>
  <c r="M42" i="2"/>
  <c r="L42" i="2"/>
  <c r="N42" i="2" s="1"/>
  <c r="I42" i="2"/>
  <c r="T41" i="2"/>
  <c r="S41" i="2"/>
  <c r="M41" i="2"/>
  <c r="K41" i="2"/>
  <c r="L41" i="2" s="1"/>
  <c r="N41" i="2" s="1"/>
  <c r="I41" i="2"/>
  <c r="T40" i="2"/>
  <c r="S40" i="2"/>
  <c r="N40" i="2"/>
  <c r="M40" i="2"/>
  <c r="L40" i="2"/>
  <c r="I40" i="2"/>
  <c r="T39" i="2"/>
  <c r="S39" i="2"/>
  <c r="M39" i="2"/>
  <c r="L39" i="2"/>
  <c r="N39" i="2" s="1"/>
  <c r="I39" i="2"/>
  <c r="T38" i="2"/>
  <c r="S38" i="2"/>
  <c r="N38" i="2"/>
  <c r="M38" i="2"/>
  <c r="L38" i="2"/>
  <c r="I38" i="2"/>
  <c r="T37" i="2"/>
  <c r="S37" i="2"/>
  <c r="M37" i="2"/>
  <c r="L37" i="2"/>
  <c r="N37" i="2" s="1"/>
  <c r="I37" i="2"/>
  <c r="T36" i="2"/>
  <c r="Q36" i="2"/>
  <c r="P36" i="2"/>
  <c r="P59" i="2" s="1"/>
  <c r="M36" i="2"/>
  <c r="L36" i="2"/>
  <c r="N36" i="2" s="1"/>
  <c r="I36" i="2"/>
  <c r="T35" i="2"/>
  <c r="S35" i="2"/>
  <c r="N35" i="2"/>
  <c r="M35" i="2"/>
  <c r="L35" i="2"/>
  <c r="I35" i="2"/>
  <c r="T34" i="2"/>
  <c r="S34" i="2"/>
  <c r="M34" i="2"/>
  <c r="L34" i="2"/>
  <c r="N34" i="2" s="1"/>
  <c r="I34" i="2"/>
  <c r="R33" i="2"/>
  <c r="T33" i="2" s="1"/>
  <c r="Q33" i="2"/>
  <c r="S33" i="2" s="1"/>
  <c r="M33" i="2"/>
  <c r="L33" i="2"/>
  <c r="N33" i="2" s="1"/>
  <c r="I33" i="2"/>
  <c r="T31" i="2"/>
  <c r="S31" i="2"/>
  <c r="N31" i="2"/>
  <c r="M31" i="2"/>
  <c r="L31" i="2"/>
  <c r="I31" i="2"/>
  <c r="T30" i="2"/>
  <c r="S30" i="2"/>
  <c r="M30" i="2"/>
  <c r="L30" i="2"/>
  <c r="N30" i="2" s="1"/>
  <c r="I30" i="2"/>
  <c r="T29" i="2"/>
  <c r="S29" i="2"/>
  <c r="N29" i="2"/>
  <c r="M29" i="2"/>
  <c r="L29" i="2"/>
  <c r="I29" i="2"/>
  <c r="T28" i="2"/>
  <c r="S28" i="2"/>
  <c r="M28" i="2"/>
  <c r="L28" i="2"/>
  <c r="N28" i="2" s="1"/>
  <c r="I28" i="2"/>
  <c r="T27" i="2"/>
  <c r="S27" i="2"/>
  <c r="N27" i="2"/>
  <c r="M27" i="2"/>
  <c r="L27" i="2"/>
  <c r="I27" i="2"/>
  <c r="T26" i="2"/>
  <c r="S26" i="2"/>
  <c r="M26" i="2"/>
  <c r="L26" i="2"/>
  <c r="N26" i="2" s="1"/>
  <c r="I26" i="2"/>
  <c r="T25" i="2"/>
  <c r="S25" i="2"/>
  <c r="N25" i="2"/>
  <c r="M25" i="2"/>
  <c r="L25" i="2"/>
  <c r="I25" i="2"/>
  <c r="T24" i="2"/>
  <c r="S24" i="2"/>
  <c r="M24" i="2"/>
  <c r="L24" i="2"/>
  <c r="N24" i="2" s="1"/>
  <c r="I24" i="2"/>
  <c r="T23" i="2"/>
  <c r="S23" i="2"/>
  <c r="N23" i="2"/>
  <c r="M23" i="2"/>
  <c r="L23" i="2"/>
  <c r="I23" i="2"/>
  <c r="T22" i="2"/>
  <c r="S22" i="2"/>
  <c r="M22" i="2"/>
  <c r="L22" i="2"/>
  <c r="N22" i="2" s="1"/>
  <c r="I22" i="2"/>
  <c r="T21" i="2"/>
  <c r="S21" i="2"/>
  <c r="N21" i="2"/>
  <c r="M21" i="2"/>
  <c r="L21" i="2"/>
  <c r="I21" i="2"/>
  <c r="T20" i="2"/>
  <c r="S20" i="2"/>
  <c r="M20" i="2"/>
  <c r="L20" i="2"/>
  <c r="N20" i="2" s="1"/>
  <c r="I20" i="2"/>
  <c r="T19" i="2"/>
  <c r="S19" i="2"/>
  <c r="N19" i="2"/>
  <c r="M19" i="2"/>
  <c r="L19" i="2"/>
  <c r="I19" i="2"/>
  <c r="T17" i="2"/>
  <c r="S17" i="2"/>
  <c r="M17" i="2"/>
  <c r="L17" i="2"/>
  <c r="N17" i="2" s="1"/>
  <c r="I17" i="2"/>
  <c r="T15" i="2"/>
  <c r="S15" i="2"/>
  <c r="N15" i="2"/>
  <c r="M15" i="2"/>
  <c r="L15" i="2"/>
  <c r="I15" i="2"/>
  <c r="T14" i="2"/>
  <c r="S14" i="2"/>
  <c r="M14" i="2"/>
  <c r="L14" i="2"/>
  <c r="N14" i="2" s="1"/>
  <c r="I14" i="2"/>
  <c r="T12" i="2"/>
  <c r="S12" i="2"/>
  <c r="N12" i="2"/>
  <c r="M12" i="2"/>
  <c r="M59" i="2" s="1"/>
  <c r="L12" i="2"/>
  <c r="I12" i="2"/>
  <c r="N59" i="2" l="1"/>
  <c r="S36" i="2"/>
  <c r="Q59" i="2"/>
  <c r="S59" i="2" s="1"/>
  <c r="R59" i="2"/>
  <c r="T59" i="2" s="1"/>
</calcChain>
</file>

<file path=xl/sharedStrings.xml><?xml version="1.0" encoding="utf-8"?>
<sst xmlns="http://schemas.openxmlformats.org/spreadsheetml/2006/main" count="123" uniqueCount="110">
  <si>
    <t>ALCALDÍA DE BUCARAMANGA</t>
  </si>
  <si>
    <t>PLAN DE DESARROLLO 2016 - 2019 "EL GOBIERNO DE LAS CIUDADANAS Y LOS CIUDADANOS"</t>
  </si>
  <si>
    <t>PLAN DE ACCIÓN - INSTITUTO MUNICIPAL DE EMPLEO Y FOMENTO EMPRESARIAL DE BUCARAMANGA (IMEBU)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</si>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</sst>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#,##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14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4" xfId="1" applyFont="1" applyBorder="1" applyAlignment="1">
      <alignment horizontal="justify" vertical="center" wrapText="1"/>
    </xf>
    <xf numFmtId="164" fontId="3" fillId="0" borderId="35" xfId="1" applyNumberFormat="1" applyFont="1" applyBorder="1" applyAlignment="1">
      <alignment horizontal="center" vertical="center"/>
    </xf>
    <xf numFmtId="0" fontId="5" fillId="0" borderId="35" xfId="1" applyFont="1" applyFill="1" applyBorder="1" applyAlignment="1">
      <alignment horizontal="justify" vertical="center" wrapText="1"/>
    </xf>
    <xf numFmtId="3" fontId="3" fillId="0" borderId="35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6" xfId="1" applyNumberFormat="1" applyFont="1" applyFill="1" applyBorder="1" applyAlignment="1">
      <alignment horizontal="center" vertical="center"/>
    </xf>
    <xf numFmtId="9" fontId="7" fillId="0" borderId="33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9" fontId="3" fillId="0" borderId="36" xfId="1" applyNumberFormat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3" fontId="3" fillId="0" borderId="35" xfId="1" applyNumberFormat="1" applyFont="1" applyBorder="1" applyAlignment="1">
      <alignment horizontal="center" vertical="center"/>
    </xf>
    <xf numFmtId="9" fontId="3" fillId="0" borderId="35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3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6" xfId="1" applyNumberFormat="1" applyFont="1" applyBorder="1" applyAlignment="1">
      <alignment horizontal="center" vertical="center"/>
    </xf>
    <xf numFmtId="9" fontId="7" fillId="0" borderId="39" xfId="1" applyNumberFormat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8" fillId="0" borderId="35" xfId="1" applyFont="1" applyFill="1" applyBorder="1" applyAlignment="1">
      <alignment horizontal="justify" vertical="center" wrapText="1"/>
    </xf>
    <xf numFmtId="3" fontId="3" fillId="0" borderId="42" xfId="1" applyNumberFormat="1" applyFont="1" applyFill="1" applyBorder="1" applyAlignment="1">
      <alignment horizontal="center" vertical="center"/>
    </xf>
    <xf numFmtId="9" fontId="7" fillId="0" borderId="43" xfId="1" applyNumberFormat="1" applyFont="1" applyBorder="1" applyAlignment="1">
      <alignment horizontal="center" vertical="center"/>
    </xf>
    <xf numFmtId="9" fontId="3" fillId="0" borderId="44" xfId="1" applyNumberFormat="1" applyFont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0" fontId="3" fillId="0" borderId="46" xfId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42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8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50" xfId="1" applyNumberFormat="1" applyFont="1" applyBorder="1" applyAlignment="1">
      <alignment horizontal="center" vertical="center"/>
    </xf>
    <xf numFmtId="0" fontId="5" fillId="0" borderId="19" xfId="1" applyFont="1" applyFill="1" applyBorder="1" applyAlignment="1">
      <alignment horizontal="justify" vertical="center" wrapText="1"/>
    </xf>
    <xf numFmtId="3" fontId="3" fillId="0" borderId="50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51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9" fontId="3" fillId="0" borderId="20" xfId="1" applyNumberFormat="1" applyFont="1" applyFill="1" applyBorder="1" applyAlignment="1">
      <alignment horizontal="center" vertical="center"/>
    </xf>
    <xf numFmtId="0" fontId="3" fillId="0" borderId="49" xfId="1" applyFont="1" applyBorder="1" applyAlignment="1">
      <alignment horizontal="center" vertical="center"/>
    </xf>
    <xf numFmtId="3" fontId="3" fillId="0" borderId="50" xfId="1" applyNumberFormat="1" applyFont="1" applyBorder="1" applyAlignment="1">
      <alignment horizontal="center" vertical="center"/>
    </xf>
    <xf numFmtId="9" fontId="3" fillId="0" borderId="50" xfId="1" applyNumberFormat="1" applyFont="1" applyBorder="1" applyAlignment="1">
      <alignment horizontal="center" vertical="center"/>
    </xf>
    <xf numFmtId="9" fontId="3" fillId="0" borderId="51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52" xfId="1" applyFont="1" applyBorder="1" applyAlignment="1">
      <alignment horizontal="center" vertical="center"/>
    </xf>
    <xf numFmtId="3" fontId="3" fillId="0" borderId="42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9" fontId="3" fillId="0" borderId="53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0" fontId="8" fillId="0" borderId="50" xfId="1" applyFont="1" applyFill="1" applyBorder="1" applyAlignment="1">
      <alignment horizontal="justify" vertical="center" wrapText="1"/>
    </xf>
    <xf numFmtId="9" fontId="3" fillId="0" borderId="50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51" xfId="1" applyNumberFormat="1" applyFont="1" applyFill="1" applyBorder="1" applyAlignment="1">
      <alignment horizontal="center" vertical="center"/>
    </xf>
    <xf numFmtId="9" fontId="7" fillId="0" borderId="55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50" xfId="1" applyFont="1" applyFill="1" applyBorder="1" applyAlignment="1">
      <alignment horizontal="justify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justify" vertical="center" wrapText="1"/>
    </xf>
    <xf numFmtId="164" fontId="3" fillId="3" borderId="0" xfId="1" applyNumberFormat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3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7" xfId="1" applyNumberFormat="1" applyFont="1" applyFill="1" applyBorder="1" applyAlignment="1">
      <alignment horizontal="center" vertical="center"/>
    </xf>
    <xf numFmtId="0" fontId="3" fillId="0" borderId="56" xfId="1" applyFont="1" applyFill="1" applyBorder="1" applyAlignment="1">
      <alignment horizontal="center" vertical="center"/>
    </xf>
    <xf numFmtId="3" fontId="3" fillId="0" borderId="6" xfId="1" applyNumberFormat="1" applyFont="1" applyFill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3" fontId="3" fillId="0" borderId="57" xfId="1" applyNumberFormat="1" applyFont="1" applyFill="1" applyBorder="1" applyAlignment="1">
      <alignment horizontal="center" vertical="center"/>
    </xf>
    <xf numFmtId="9" fontId="7" fillId="0" borderId="39" xfId="1" applyNumberFormat="1" applyFont="1" applyFill="1" applyBorder="1" applyAlignment="1">
      <alignment horizontal="center" vertical="center"/>
    </xf>
    <xf numFmtId="9" fontId="3" fillId="0" borderId="34" xfId="1" applyNumberFormat="1" applyFont="1" applyFill="1" applyBorder="1" applyAlignment="1">
      <alignment horizontal="center" vertical="center"/>
    </xf>
    <xf numFmtId="9" fontId="3" fillId="0" borderId="36" xfId="1" applyNumberFormat="1" applyFont="1" applyFill="1" applyBorder="1" applyAlignment="1">
      <alignment horizontal="center" vertical="center"/>
    </xf>
    <xf numFmtId="0" fontId="3" fillId="0" borderId="37" xfId="1" applyFont="1" applyFill="1" applyBorder="1" applyAlignment="1">
      <alignment horizontal="center" vertical="center"/>
    </xf>
    <xf numFmtId="9" fontId="7" fillId="0" borderId="58" xfId="1" applyNumberFormat="1" applyFont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53" xfId="1" applyNumberFormat="1" applyFont="1" applyFill="1" applyBorder="1" applyAlignment="1">
      <alignment horizontal="center" vertical="center"/>
    </xf>
    <xf numFmtId="9" fontId="3" fillId="0" borderId="35" xfId="1" applyNumberFormat="1" applyFont="1" applyFill="1" applyBorder="1" applyAlignment="1">
      <alignment horizontal="center" vertical="center"/>
    </xf>
    <xf numFmtId="9" fontId="3" fillId="0" borderId="57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0" fontId="3" fillId="0" borderId="60" xfId="1" applyFont="1" applyFill="1" applyBorder="1" applyAlignment="1">
      <alignment horizontal="center" vertical="center"/>
    </xf>
    <xf numFmtId="9" fontId="7" fillId="0" borderId="48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9" fontId="7" fillId="0" borderId="41" xfId="1" applyNumberFormat="1" applyFont="1" applyFill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0" fontId="3" fillId="0" borderId="30" xfId="1" applyFont="1" applyFill="1" applyBorder="1" applyAlignment="1">
      <alignment horizontal="center" vertical="center"/>
    </xf>
    <xf numFmtId="9" fontId="7" fillId="0" borderId="41" xfId="1" applyNumberFormat="1" applyFont="1" applyBorder="1" applyAlignment="1">
      <alignment horizontal="center" vertical="center"/>
    </xf>
    <xf numFmtId="0" fontId="3" fillId="0" borderId="61" xfId="1" applyFont="1" applyBorder="1" applyAlignment="1">
      <alignment horizontal="center" vertical="center"/>
    </xf>
    <xf numFmtId="164" fontId="3" fillId="0" borderId="42" xfId="1" applyNumberFormat="1" applyFont="1" applyBorder="1" applyAlignment="1">
      <alignment horizontal="center" vertical="center"/>
    </xf>
    <xf numFmtId="0" fontId="5" fillId="0" borderId="42" xfId="1" applyFont="1" applyFill="1" applyBorder="1" applyAlignment="1">
      <alignment horizontal="justify" vertical="center" wrapText="1"/>
    </xf>
    <xf numFmtId="3" fontId="3" fillId="0" borderId="53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62" xfId="1" applyNumberFormat="1" applyFont="1" applyFill="1" applyBorder="1" applyAlignment="1">
      <alignment horizontal="center" vertical="center"/>
    </xf>
    <xf numFmtId="9" fontId="9" fillId="4" borderId="45" xfId="1" applyNumberFormat="1" applyFont="1" applyFill="1" applyBorder="1" applyAlignment="1">
      <alignment horizontal="center" vertical="center"/>
    </xf>
    <xf numFmtId="3" fontId="9" fillId="4" borderId="34" xfId="1" applyNumberFormat="1" applyFont="1" applyFill="1" applyBorder="1" applyAlignment="1">
      <alignment horizontal="center" vertical="center"/>
    </xf>
    <xf numFmtId="3" fontId="9" fillId="4" borderId="35" xfId="1" applyNumberFormat="1" applyFont="1" applyFill="1" applyBorder="1" applyAlignment="1">
      <alignment horizontal="center" vertical="center"/>
    </xf>
    <xf numFmtId="9" fontId="9" fillId="4" borderId="35" xfId="1" applyNumberFormat="1" applyFont="1" applyFill="1" applyBorder="1" applyAlignment="1">
      <alignment horizontal="center" vertical="center"/>
    </xf>
    <xf numFmtId="9" fontId="9" fillId="4" borderId="36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0" fontId="3" fillId="0" borderId="38" xfId="1" applyFont="1" applyBorder="1" applyAlignment="1">
      <alignment horizontal="center" vertical="center" wrapText="1"/>
    </xf>
    <xf numFmtId="0" fontId="3" fillId="0" borderId="40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41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9" xfId="1" applyFont="1" applyBorder="1" applyAlignment="1">
      <alignment horizontal="justify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justify" vertical="center" wrapText="1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7" xfId="1" applyFont="1" applyFill="1" applyBorder="1" applyAlignment="1">
      <alignment horizontal="center" vertical="center"/>
    </xf>
    <xf numFmtId="0" fontId="4" fillId="0" borderId="20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2666" y="0"/>
          <a:ext cx="1245177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41975" y="61191"/>
          <a:ext cx="2375766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topLeftCell="A44" zoomScale="60" zoomScaleNormal="60" workbookViewId="0">
      <selection activeCell="P59" sqref="P59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2.85546875" style="1" customWidth="1"/>
    <col min="6" max="6" width="23.5703125" style="1" customWidth="1"/>
    <col min="7" max="7" width="41.42578125" style="1" customWidth="1"/>
    <col min="8" max="8" width="15.7109375" style="1" customWidth="1"/>
    <col min="9" max="9" width="14.5703125" style="1" hidden="1" customWidth="1"/>
    <col min="10" max="10" width="11" style="1" customWidth="1"/>
    <col min="11" max="11" width="13.5703125" style="1" customWidth="1"/>
    <col min="12" max="12" width="11.140625" style="1" hidden="1" customWidth="1"/>
    <col min="13" max="13" width="12.28515625" style="1"/>
    <col min="14" max="14" width="15" style="1" customWidth="1"/>
    <col min="15" max="15" width="15" style="1" hidden="1" customWidth="1"/>
    <col min="16" max="18" width="27" style="1" customWidth="1"/>
    <col min="19" max="20" width="14.42578125" style="1" customWidth="1"/>
    <col min="21" max="22" width="12.28515625" style="1"/>
    <col min="23" max="23" width="14.140625" style="1" bestFit="1" customWidth="1"/>
    <col min="24" max="16384" width="12.28515625" style="1"/>
  </cols>
  <sheetData>
    <row r="2" spans="2:20" ht="20.100000000000001" customHeight="1" x14ac:dyDescent="0.2">
      <c r="B2" s="186" t="s">
        <v>0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</row>
    <row r="3" spans="2:20" ht="20.100000000000001" customHeight="1" x14ac:dyDescent="0.2">
      <c r="B3" s="186" t="s">
        <v>1</v>
      </c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</row>
    <row r="4" spans="2:20" ht="20.100000000000001" customHeight="1" x14ac:dyDescent="0.2">
      <c r="B4" s="186" t="s">
        <v>2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</row>
    <row r="6" spans="2:20" ht="15.75" thickBot="1" x14ac:dyDescent="0.25"/>
    <row r="7" spans="2:20" ht="18" customHeight="1" thickBot="1" x14ac:dyDescent="0.25">
      <c r="B7" s="2" t="s">
        <v>3</v>
      </c>
      <c r="C7" s="3" t="s">
        <v>4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5">
        <v>2019</v>
      </c>
      <c r="C8" s="6">
        <v>43799</v>
      </c>
      <c r="D8" s="187" t="s">
        <v>5</v>
      </c>
      <c r="E8" s="188"/>
      <c r="F8" s="188"/>
      <c r="G8" s="188"/>
      <c r="H8" s="188"/>
      <c r="I8" s="188"/>
      <c r="J8" s="188"/>
      <c r="K8" s="189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90" t="s">
        <v>6</v>
      </c>
      <c r="C9" s="193" t="s">
        <v>7</v>
      </c>
      <c r="D9" s="195" t="s">
        <v>8</v>
      </c>
      <c r="E9" s="198" t="s">
        <v>9</v>
      </c>
      <c r="F9" s="198"/>
      <c r="G9" s="198" t="s">
        <v>10</v>
      </c>
      <c r="H9" s="198"/>
      <c r="I9" s="198"/>
      <c r="J9" s="198"/>
      <c r="K9" s="200"/>
      <c r="L9" s="7"/>
      <c r="M9" s="195" t="s">
        <v>11</v>
      </c>
      <c r="N9" s="200"/>
      <c r="O9" s="201" t="s">
        <v>12</v>
      </c>
      <c r="P9" s="202"/>
      <c r="Q9" s="202"/>
      <c r="R9" s="202"/>
      <c r="S9" s="202"/>
      <c r="T9" s="203"/>
    </row>
    <row r="10" spans="2:20" ht="17.100000000000001" customHeight="1" x14ac:dyDescent="0.2">
      <c r="B10" s="191"/>
      <c r="C10" s="194"/>
      <c r="D10" s="196"/>
      <c r="E10" s="199"/>
      <c r="F10" s="199"/>
      <c r="G10" s="199" t="s">
        <v>13</v>
      </c>
      <c r="H10" s="207" t="s">
        <v>14</v>
      </c>
      <c r="I10" s="207" t="s">
        <v>15</v>
      </c>
      <c r="J10" s="210" t="s">
        <v>16</v>
      </c>
      <c r="K10" s="212" t="s">
        <v>17</v>
      </c>
      <c r="L10" s="8"/>
      <c r="M10" s="181" t="s">
        <v>18</v>
      </c>
      <c r="N10" s="183" t="s">
        <v>19</v>
      </c>
      <c r="O10" s="204"/>
      <c r="P10" s="205"/>
      <c r="Q10" s="205"/>
      <c r="R10" s="205"/>
      <c r="S10" s="205"/>
      <c r="T10" s="206"/>
    </row>
    <row r="11" spans="2:20" ht="60.75" customHeight="1" thickBot="1" x14ac:dyDescent="0.25">
      <c r="B11" s="192"/>
      <c r="C11" s="194"/>
      <c r="D11" s="197"/>
      <c r="E11" s="9" t="s">
        <v>20</v>
      </c>
      <c r="F11" s="9" t="s">
        <v>21</v>
      </c>
      <c r="G11" s="207"/>
      <c r="H11" s="208"/>
      <c r="I11" s="209"/>
      <c r="J11" s="211"/>
      <c r="K11" s="213"/>
      <c r="L11" s="10"/>
      <c r="M11" s="182"/>
      <c r="N11" s="184"/>
      <c r="O11" s="11" t="s">
        <v>22</v>
      </c>
      <c r="P11" s="12" t="s">
        <v>23</v>
      </c>
      <c r="Q11" s="13" t="s">
        <v>24</v>
      </c>
      <c r="R11" s="14" t="s">
        <v>25</v>
      </c>
      <c r="S11" s="14" t="s">
        <v>26</v>
      </c>
      <c r="T11" s="15" t="s">
        <v>27</v>
      </c>
    </row>
    <row r="12" spans="2:20" ht="75.75" thickBot="1" x14ac:dyDescent="0.25">
      <c r="B12" s="16" t="s">
        <v>28</v>
      </c>
      <c r="C12" s="17" t="s">
        <v>29</v>
      </c>
      <c r="D12" s="18" t="s">
        <v>30</v>
      </c>
      <c r="E12" s="19">
        <v>43466</v>
      </c>
      <c r="F12" s="19">
        <v>43830</v>
      </c>
      <c r="G12" s="20" t="s">
        <v>31</v>
      </c>
      <c r="H12" s="21">
        <v>1</v>
      </c>
      <c r="I12" s="22">
        <f>+J12</f>
        <v>1</v>
      </c>
      <c r="J12" s="21">
        <v>1</v>
      </c>
      <c r="K12" s="23">
        <v>1</v>
      </c>
      <c r="L12" s="24">
        <f>+K12/J12</f>
        <v>1</v>
      </c>
      <c r="M12" s="25">
        <f>DAYS360(E12,$C$8)/DAYS360(E12,F12)</f>
        <v>0.91388888888888886</v>
      </c>
      <c r="N12" s="26">
        <f>IF(J12=0," -",IF(L12&gt;100%,100%,L12))</f>
        <v>1</v>
      </c>
      <c r="O12" s="27" t="s">
        <v>32</v>
      </c>
      <c r="P12" s="28">
        <v>0</v>
      </c>
      <c r="Q12" s="28">
        <v>0</v>
      </c>
      <c r="R12" s="28"/>
      <c r="S12" s="29" t="str">
        <f>IF(P12=0," -",Q12/P12)</f>
        <v xml:space="preserve"> -</v>
      </c>
      <c r="T12" s="26" t="str">
        <f>IF(R12=0," -",IF(Q12=0,100%,R12/Q12))</f>
        <v xml:space="preserve"> -</v>
      </c>
    </row>
    <row r="13" spans="2:20" ht="12.95" customHeight="1" thickBot="1" x14ac:dyDescent="0.25">
      <c r="B13" s="30"/>
      <c r="C13" s="31"/>
      <c r="D13" s="32"/>
      <c r="E13" s="33"/>
      <c r="F13" s="33"/>
      <c r="G13" s="31"/>
      <c r="H13" s="34"/>
      <c r="I13" s="35"/>
      <c r="J13" s="34"/>
      <c r="K13" s="34"/>
      <c r="L13" s="36"/>
      <c r="M13" s="36"/>
      <c r="N13" s="36"/>
      <c r="O13" s="31"/>
      <c r="P13" s="37"/>
      <c r="Q13" s="37"/>
      <c r="R13" s="37"/>
      <c r="S13" s="36"/>
      <c r="T13" s="38"/>
    </row>
    <row r="14" spans="2:20" ht="60.75" thickBot="1" x14ac:dyDescent="0.25">
      <c r="B14" s="170" t="s">
        <v>33</v>
      </c>
      <c r="C14" s="172" t="s">
        <v>34</v>
      </c>
      <c r="D14" s="18" t="s">
        <v>35</v>
      </c>
      <c r="E14" s="19">
        <v>43466</v>
      </c>
      <c r="F14" s="19">
        <v>43830</v>
      </c>
      <c r="G14" s="20" t="s">
        <v>36</v>
      </c>
      <c r="H14" s="28">
        <v>7</v>
      </c>
      <c r="I14" s="39" t="e">
        <f>+J14+(#REF!-#REF!)</f>
        <v>#REF!</v>
      </c>
      <c r="J14" s="28">
        <v>6</v>
      </c>
      <c r="K14" s="40">
        <v>0</v>
      </c>
      <c r="L14" s="41">
        <f t="shared" ref="L14:L58" si="0">+K14/J14</f>
        <v>0</v>
      </c>
      <c r="M14" s="25">
        <f t="shared" ref="M14:M58" si="1">DAYS360(E14,$C$8)/DAYS360(E14,F14)</f>
        <v>0.91388888888888886</v>
      </c>
      <c r="N14" s="26">
        <f>IF(J14=0," -",IF(L14&gt;100%,100%,L14))</f>
        <v>0</v>
      </c>
      <c r="O14" s="42">
        <v>0</v>
      </c>
      <c r="P14" s="28">
        <v>0</v>
      </c>
      <c r="Q14" s="28">
        <v>0</v>
      </c>
      <c r="R14" s="28"/>
      <c r="S14" s="29" t="str">
        <f t="shared" ref="S14:S59" si="2">IF(P14=0," -",Q14/P14)</f>
        <v xml:space="preserve"> -</v>
      </c>
      <c r="T14" s="26" t="str">
        <f t="shared" ref="T14:T58" si="3">IF(R14=0," -",IF(Q14=0,100%,R14/Q14))</f>
        <v xml:space="preserve"> -</v>
      </c>
    </row>
    <row r="15" spans="2:20" ht="54" customHeight="1" thickBot="1" x14ac:dyDescent="0.25">
      <c r="B15" s="171"/>
      <c r="C15" s="173"/>
      <c r="D15" s="18" t="s">
        <v>37</v>
      </c>
      <c r="E15" s="19">
        <v>43466</v>
      </c>
      <c r="F15" s="19">
        <v>43830</v>
      </c>
      <c r="G15" s="43" t="s">
        <v>38</v>
      </c>
      <c r="H15" s="21">
        <v>1</v>
      </c>
      <c r="I15" s="44">
        <f>+J15</f>
        <v>1</v>
      </c>
      <c r="J15" s="21">
        <v>1</v>
      </c>
      <c r="K15" s="23">
        <v>1</v>
      </c>
      <c r="L15" s="45">
        <f t="shared" si="0"/>
        <v>1</v>
      </c>
      <c r="M15" s="46">
        <f t="shared" si="1"/>
        <v>0.91388888888888886</v>
      </c>
      <c r="N15" s="47">
        <f t="shared" ref="N15:N58" si="4">IF(J15=0," -",IF(L15&gt;100%,100%,L15))</f>
        <v>1</v>
      </c>
      <c r="O15" s="48" t="s">
        <v>39</v>
      </c>
      <c r="P15" s="39">
        <v>0</v>
      </c>
      <c r="Q15" s="39">
        <v>0</v>
      </c>
      <c r="R15" s="39"/>
      <c r="S15" s="49" t="str">
        <f t="shared" si="2"/>
        <v xml:space="preserve"> -</v>
      </c>
      <c r="T15" s="50" t="str">
        <f t="shared" si="3"/>
        <v xml:space="preserve"> -</v>
      </c>
    </row>
    <row r="16" spans="2:20" ht="12.95" customHeight="1" thickBot="1" x14ac:dyDescent="0.25">
      <c r="B16" s="30"/>
      <c r="C16" s="31"/>
      <c r="D16" s="32"/>
      <c r="E16" s="33"/>
      <c r="F16" s="33"/>
      <c r="G16" s="31"/>
      <c r="H16" s="34"/>
      <c r="I16" s="35"/>
      <c r="J16" s="34"/>
      <c r="K16" s="34"/>
      <c r="L16" s="36"/>
      <c r="M16" s="36"/>
      <c r="N16" s="36"/>
      <c r="O16" s="31"/>
      <c r="P16" s="37"/>
      <c r="Q16" s="37"/>
      <c r="R16" s="37"/>
      <c r="S16" s="36"/>
      <c r="T16" s="38"/>
    </row>
    <row r="17" spans="2:20" ht="90.75" thickBot="1" x14ac:dyDescent="0.25">
      <c r="B17" s="51" t="s">
        <v>40</v>
      </c>
      <c r="C17" s="52" t="s">
        <v>41</v>
      </c>
      <c r="D17" s="18" t="s">
        <v>42</v>
      </c>
      <c r="E17" s="19">
        <v>43466</v>
      </c>
      <c r="F17" s="19">
        <v>43830</v>
      </c>
      <c r="G17" s="43" t="s">
        <v>43</v>
      </c>
      <c r="H17" s="28">
        <v>10</v>
      </c>
      <c r="I17" s="53" t="e">
        <f>+J17+(#REF!-#REF!)</f>
        <v>#REF!</v>
      </c>
      <c r="J17" s="28">
        <v>7</v>
      </c>
      <c r="K17" s="40">
        <v>0</v>
      </c>
      <c r="L17" s="24">
        <f t="shared" si="0"/>
        <v>0</v>
      </c>
      <c r="M17" s="25">
        <f t="shared" si="1"/>
        <v>0.91388888888888886</v>
      </c>
      <c r="N17" s="26">
        <f t="shared" si="4"/>
        <v>0</v>
      </c>
      <c r="O17" s="27">
        <v>0</v>
      </c>
      <c r="P17" s="28">
        <v>0</v>
      </c>
      <c r="Q17" s="28">
        <v>0</v>
      </c>
      <c r="R17" s="28"/>
      <c r="S17" s="29" t="str">
        <f t="shared" si="2"/>
        <v xml:space="preserve"> -</v>
      </c>
      <c r="T17" s="26" t="str">
        <f t="shared" si="3"/>
        <v xml:space="preserve"> -</v>
      </c>
    </row>
    <row r="18" spans="2:20" ht="12.95" customHeight="1" thickBot="1" x14ac:dyDescent="0.25">
      <c r="B18" s="30"/>
      <c r="C18" s="31"/>
      <c r="D18" s="32"/>
      <c r="E18" s="33"/>
      <c r="F18" s="33"/>
      <c r="G18" s="31"/>
      <c r="H18" s="34"/>
      <c r="I18" s="35"/>
      <c r="J18" s="34"/>
      <c r="K18" s="34"/>
      <c r="L18" s="36"/>
      <c r="M18" s="36"/>
      <c r="N18" s="36"/>
      <c r="O18" s="31"/>
      <c r="P18" s="37"/>
      <c r="Q18" s="37"/>
      <c r="R18" s="37"/>
      <c r="S18" s="36"/>
      <c r="T18" s="38"/>
    </row>
    <row r="19" spans="2:20" ht="60" x14ac:dyDescent="0.2">
      <c r="B19" s="170" t="s">
        <v>44</v>
      </c>
      <c r="C19" s="177" t="s">
        <v>45</v>
      </c>
      <c r="D19" s="178" t="s">
        <v>46</v>
      </c>
      <c r="E19" s="54">
        <v>43466</v>
      </c>
      <c r="F19" s="54">
        <v>43830</v>
      </c>
      <c r="G19" s="55" t="s">
        <v>47</v>
      </c>
      <c r="H19" s="56">
        <v>1</v>
      </c>
      <c r="I19" s="57" t="e">
        <f>+J19+(#REF!-#REF!)</f>
        <v>#REF!</v>
      </c>
      <c r="J19" s="56">
        <v>0.35</v>
      </c>
      <c r="K19" s="58">
        <v>0.23</v>
      </c>
      <c r="L19" s="59">
        <f t="shared" si="0"/>
        <v>0.65714285714285725</v>
      </c>
      <c r="M19" s="60">
        <f>DAYS360(E19,$C$8)/DAYS360(E19,F19)</f>
        <v>0.91388888888888886</v>
      </c>
      <c r="N19" s="58">
        <f>IF(J19=0," -",IF(L19&gt;100%,100%,L19))</f>
        <v>0.65714285714285725</v>
      </c>
      <c r="O19" s="61" t="s">
        <v>48</v>
      </c>
      <c r="P19" s="62">
        <v>213713.65900000001</v>
      </c>
      <c r="Q19" s="62">
        <v>110250</v>
      </c>
      <c r="R19" s="63"/>
      <c r="S19" s="64">
        <f t="shared" si="2"/>
        <v>0.51587718125213511</v>
      </c>
      <c r="T19" s="65" t="str">
        <f t="shared" si="3"/>
        <v xml:space="preserve"> -</v>
      </c>
    </row>
    <row r="20" spans="2:20" ht="90" x14ac:dyDescent="0.2">
      <c r="B20" s="174"/>
      <c r="C20" s="175"/>
      <c r="D20" s="179"/>
      <c r="E20" s="66">
        <v>43466</v>
      </c>
      <c r="F20" s="66">
        <v>43830</v>
      </c>
      <c r="G20" s="67" t="s">
        <v>49</v>
      </c>
      <c r="H20" s="68">
        <v>4</v>
      </c>
      <c r="I20" s="44" t="e">
        <f>+J20+(#REF!-#REF!)</f>
        <v>#REF!</v>
      </c>
      <c r="J20" s="68">
        <v>4</v>
      </c>
      <c r="K20" s="69">
        <v>0</v>
      </c>
      <c r="L20" s="70">
        <f t="shared" si="0"/>
        <v>0</v>
      </c>
      <c r="M20" s="71">
        <f t="shared" si="1"/>
        <v>0.91388888888888886</v>
      </c>
      <c r="N20" s="72">
        <f t="shared" si="4"/>
        <v>0</v>
      </c>
      <c r="O20" s="73">
        <v>0</v>
      </c>
      <c r="P20" s="68">
        <v>300000</v>
      </c>
      <c r="Q20" s="74">
        <v>0</v>
      </c>
      <c r="R20" s="74"/>
      <c r="S20" s="75">
        <f t="shared" si="2"/>
        <v>0</v>
      </c>
      <c r="T20" s="72" t="str">
        <f t="shared" si="3"/>
        <v xml:space="preserve"> -</v>
      </c>
    </row>
    <row r="21" spans="2:20" ht="75" x14ac:dyDescent="0.2">
      <c r="B21" s="174"/>
      <c r="C21" s="175"/>
      <c r="D21" s="179"/>
      <c r="E21" s="66">
        <v>43466</v>
      </c>
      <c r="F21" s="66">
        <v>43830</v>
      </c>
      <c r="G21" s="67" t="s">
        <v>50</v>
      </c>
      <c r="H21" s="68">
        <v>4</v>
      </c>
      <c r="I21" s="44" t="e">
        <f>+J21+(#REF!-#REF!)</f>
        <v>#REF!</v>
      </c>
      <c r="J21" s="68">
        <v>4</v>
      </c>
      <c r="K21" s="69">
        <v>0</v>
      </c>
      <c r="L21" s="70">
        <f t="shared" si="0"/>
        <v>0</v>
      </c>
      <c r="M21" s="71">
        <f t="shared" si="1"/>
        <v>0.91388888888888886</v>
      </c>
      <c r="N21" s="72">
        <f t="shared" si="4"/>
        <v>0</v>
      </c>
      <c r="O21" s="73">
        <v>0</v>
      </c>
      <c r="P21" s="74">
        <v>0</v>
      </c>
      <c r="Q21" s="74">
        <v>0</v>
      </c>
      <c r="R21" s="74"/>
      <c r="S21" s="75" t="str">
        <f t="shared" si="2"/>
        <v xml:space="preserve"> -</v>
      </c>
      <c r="T21" s="72" t="str">
        <f t="shared" si="3"/>
        <v xml:space="preserve"> -</v>
      </c>
    </row>
    <row r="22" spans="2:20" ht="50.25" customHeight="1" x14ac:dyDescent="0.2">
      <c r="B22" s="174"/>
      <c r="C22" s="175"/>
      <c r="D22" s="179"/>
      <c r="E22" s="66">
        <v>43466</v>
      </c>
      <c r="F22" s="66">
        <v>43830</v>
      </c>
      <c r="G22" s="76" t="s">
        <v>51</v>
      </c>
      <c r="H22" s="68">
        <v>171</v>
      </c>
      <c r="I22" s="44" t="e">
        <f>+J22+(#REF!-#REF!)</f>
        <v>#REF!</v>
      </c>
      <c r="J22" s="68">
        <v>51</v>
      </c>
      <c r="K22" s="69">
        <v>67</v>
      </c>
      <c r="L22" s="70">
        <f t="shared" si="0"/>
        <v>1.3137254901960784</v>
      </c>
      <c r="M22" s="71">
        <f t="shared" si="1"/>
        <v>0.91388888888888886</v>
      </c>
      <c r="N22" s="77">
        <f t="shared" si="4"/>
        <v>1</v>
      </c>
      <c r="O22" s="73" t="s">
        <v>52</v>
      </c>
      <c r="P22" s="74">
        <v>0</v>
      </c>
      <c r="Q22" s="74">
        <v>0</v>
      </c>
      <c r="R22" s="74"/>
      <c r="S22" s="75" t="str">
        <f t="shared" si="2"/>
        <v xml:space="preserve"> -</v>
      </c>
      <c r="T22" s="72" t="str">
        <f t="shared" si="3"/>
        <v xml:space="preserve"> -</v>
      </c>
    </row>
    <row r="23" spans="2:20" ht="94.5" customHeight="1" thickBot="1" x14ac:dyDescent="0.25">
      <c r="B23" s="174"/>
      <c r="C23" s="175"/>
      <c r="D23" s="180"/>
      <c r="E23" s="78">
        <v>43466</v>
      </c>
      <c r="F23" s="78">
        <v>43830</v>
      </c>
      <c r="G23" s="79" t="s">
        <v>53</v>
      </c>
      <c r="H23" s="80">
        <v>700</v>
      </c>
      <c r="I23" s="81" t="e">
        <f>+J23+(#REF!-#REF!)</f>
        <v>#REF!</v>
      </c>
      <c r="J23" s="80">
        <v>650</v>
      </c>
      <c r="K23" s="82">
        <v>221</v>
      </c>
      <c r="L23" s="83">
        <f t="shared" si="0"/>
        <v>0.34</v>
      </c>
      <c r="M23" s="84">
        <f t="shared" si="1"/>
        <v>0.91388888888888886</v>
      </c>
      <c r="N23" s="85">
        <f t="shared" si="4"/>
        <v>0.34</v>
      </c>
      <c r="O23" s="86" t="s">
        <v>54</v>
      </c>
      <c r="P23" s="87">
        <v>0</v>
      </c>
      <c r="Q23" s="87">
        <v>0</v>
      </c>
      <c r="R23" s="87"/>
      <c r="S23" s="88" t="str">
        <f t="shared" si="2"/>
        <v xml:space="preserve"> -</v>
      </c>
      <c r="T23" s="89" t="str">
        <f t="shared" si="3"/>
        <v xml:space="preserve"> -</v>
      </c>
    </row>
    <row r="24" spans="2:20" ht="45" x14ac:dyDescent="0.2">
      <c r="B24" s="174"/>
      <c r="C24" s="175"/>
      <c r="D24" s="178" t="s">
        <v>55</v>
      </c>
      <c r="E24" s="54">
        <v>43466</v>
      </c>
      <c r="F24" s="54">
        <v>43830</v>
      </c>
      <c r="G24" s="90" t="s">
        <v>56</v>
      </c>
      <c r="H24" s="62">
        <v>5</v>
      </c>
      <c r="I24" s="44" t="e">
        <f>+J24+(#REF!-#REF!)</f>
        <v>#REF!</v>
      </c>
      <c r="J24" s="62">
        <v>5</v>
      </c>
      <c r="K24" s="91">
        <v>5</v>
      </c>
      <c r="L24" s="92">
        <f t="shared" si="0"/>
        <v>1</v>
      </c>
      <c r="M24" s="60">
        <f t="shared" si="1"/>
        <v>0.91388888888888886</v>
      </c>
      <c r="N24" s="58">
        <f t="shared" si="4"/>
        <v>1</v>
      </c>
      <c r="O24" s="93" t="s">
        <v>57</v>
      </c>
      <c r="P24" s="94">
        <v>448017.321</v>
      </c>
      <c r="Q24" s="94">
        <v>448017</v>
      </c>
      <c r="R24" s="94">
        <v>85000</v>
      </c>
      <c r="S24" s="95">
        <f t="shared" si="2"/>
        <v>0.99999928350984446</v>
      </c>
      <c r="T24" s="96">
        <f t="shared" si="3"/>
        <v>0.18972494347312713</v>
      </c>
    </row>
    <row r="25" spans="2:20" ht="45" x14ac:dyDescent="0.2">
      <c r="B25" s="174"/>
      <c r="C25" s="175"/>
      <c r="D25" s="179"/>
      <c r="E25" s="66">
        <v>43466</v>
      </c>
      <c r="F25" s="66">
        <v>43830</v>
      </c>
      <c r="G25" s="76" t="s">
        <v>58</v>
      </c>
      <c r="H25" s="97">
        <v>1</v>
      </c>
      <c r="I25" s="57" t="e">
        <f>+J25+(#REF!-#REF!)</f>
        <v>#REF!</v>
      </c>
      <c r="J25" s="97">
        <v>1</v>
      </c>
      <c r="K25" s="77">
        <v>1</v>
      </c>
      <c r="L25" s="98">
        <f t="shared" si="0"/>
        <v>1</v>
      </c>
      <c r="M25" s="71">
        <f t="shared" si="1"/>
        <v>0.91388888888888886</v>
      </c>
      <c r="N25" s="77">
        <f t="shared" si="4"/>
        <v>1</v>
      </c>
      <c r="O25" s="99" t="s">
        <v>57</v>
      </c>
      <c r="P25" s="74">
        <v>0</v>
      </c>
      <c r="Q25" s="74">
        <v>0</v>
      </c>
      <c r="R25" s="74"/>
      <c r="S25" s="75" t="str">
        <f t="shared" si="2"/>
        <v xml:space="preserve"> -</v>
      </c>
      <c r="T25" s="72" t="str">
        <f t="shared" si="3"/>
        <v xml:space="preserve"> -</v>
      </c>
    </row>
    <row r="26" spans="2:20" ht="60" x14ac:dyDescent="0.2">
      <c r="B26" s="174"/>
      <c r="C26" s="175"/>
      <c r="D26" s="179"/>
      <c r="E26" s="66">
        <v>43466</v>
      </c>
      <c r="F26" s="66">
        <v>43830</v>
      </c>
      <c r="G26" s="76" t="s">
        <v>59</v>
      </c>
      <c r="H26" s="68">
        <v>7</v>
      </c>
      <c r="I26" s="44" t="e">
        <f>+J26+(#REF!-#REF!)</f>
        <v>#REF!</v>
      </c>
      <c r="J26" s="68">
        <v>6</v>
      </c>
      <c r="K26" s="69">
        <v>6</v>
      </c>
      <c r="L26" s="98">
        <f t="shared" si="0"/>
        <v>1</v>
      </c>
      <c r="M26" s="71">
        <f t="shared" si="1"/>
        <v>0.91388888888888886</v>
      </c>
      <c r="N26" s="77">
        <f t="shared" si="4"/>
        <v>1</v>
      </c>
      <c r="O26" s="99" t="s">
        <v>60</v>
      </c>
      <c r="P26" s="74">
        <v>0</v>
      </c>
      <c r="Q26" s="74">
        <v>0</v>
      </c>
      <c r="R26" s="74"/>
      <c r="S26" s="75" t="str">
        <f t="shared" si="2"/>
        <v xml:space="preserve"> -</v>
      </c>
      <c r="T26" s="72" t="str">
        <f t="shared" si="3"/>
        <v xml:space="preserve"> -</v>
      </c>
    </row>
    <row r="27" spans="2:20" ht="75" x14ac:dyDescent="0.2">
      <c r="B27" s="174"/>
      <c r="C27" s="175"/>
      <c r="D27" s="179"/>
      <c r="E27" s="66">
        <v>43466</v>
      </c>
      <c r="F27" s="66">
        <v>43830</v>
      </c>
      <c r="G27" s="67" t="s">
        <v>61</v>
      </c>
      <c r="H27" s="97">
        <v>1</v>
      </c>
      <c r="I27" s="57" t="e">
        <f>+J27+(#REF!-#REF!)</f>
        <v>#REF!</v>
      </c>
      <c r="J27" s="97">
        <v>0.8</v>
      </c>
      <c r="K27" s="77">
        <v>0.8</v>
      </c>
      <c r="L27" s="98">
        <f t="shared" si="0"/>
        <v>1</v>
      </c>
      <c r="M27" s="71">
        <f t="shared" si="1"/>
        <v>0.91388888888888886</v>
      </c>
      <c r="N27" s="77">
        <f t="shared" si="4"/>
        <v>1</v>
      </c>
      <c r="O27" s="99" t="s">
        <v>62</v>
      </c>
      <c r="P27" s="74">
        <v>0</v>
      </c>
      <c r="Q27" s="74">
        <v>0</v>
      </c>
      <c r="R27" s="74"/>
      <c r="S27" s="75" t="str">
        <f t="shared" si="2"/>
        <v xml:space="preserve"> -</v>
      </c>
      <c r="T27" s="72" t="str">
        <f t="shared" si="3"/>
        <v xml:space="preserve"> -</v>
      </c>
    </row>
    <row r="28" spans="2:20" ht="60.75" thickBot="1" x14ac:dyDescent="0.25">
      <c r="B28" s="174"/>
      <c r="C28" s="175"/>
      <c r="D28" s="180"/>
      <c r="E28" s="78">
        <v>43466</v>
      </c>
      <c r="F28" s="78">
        <v>43830</v>
      </c>
      <c r="G28" s="100" t="s">
        <v>63</v>
      </c>
      <c r="H28" s="101">
        <v>1</v>
      </c>
      <c r="I28" s="102" t="e">
        <f>+J28+(#REF!-#REF!)</f>
        <v>#REF!</v>
      </c>
      <c r="J28" s="101">
        <v>0.8</v>
      </c>
      <c r="K28" s="103">
        <v>0.8</v>
      </c>
      <c r="L28" s="104">
        <f t="shared" si="0"/>
        <v>1</v>
      </c>
      <c r="M28" s="105">
        <f t="shared" si="1"/>
        <v>0.91388888888888886</v>
      </c>
      <c r="N28" s="103">
        <f t="shared" si="4"/>
        <v>1</v>
      </c>
      <c r="O28" s="106" t="s">
        <v>62</v>
      </c>
      <c r="P28" s="107">
        <v>0</v>
      </c>
      <c r="Q28" s="107">
        <v>0</v>
      </c>
      <c r="R28" s="107"/>
      <c r="S28" s="108" t="str">
        <f t="shared" si="2"/>
        <v xml:space="preserve"> -</v>
      </c>
      <c r="T28" s="109" t="str">
        <f t="shared" si="3"/>
        <v xml:space="preserve"> -</v>
      </c>
    </row>
    <row r="29" spans="2:20" ht="45.75" thickBot="1" x14ac:dyDescent="0.25">
      <c r="B29" s="174"/>
      <c r="C29" s="175"/>
      <c r="D29" s="178" t="s">
        <v>64</v>
      </c>
      <c r="E29" s="54">
        <v>43466</v>
      </c>
      <c r="F29" s="54">
        <v>43830</v>
      </c>
      <c r="G29" s="20" t="s">
        <v>65</v>
      </c>
      <c r="H29" s="56">
        <v>1</v>
      </c>
      <c r="I29" s="57" t="e">
        <f>+J29+(#REF!-#REF!)</f>
        <v>#REF!</v>
      </c>
      <c r="J29" s="56">
        <v>0.5</v>
      </c>
      <c r="K29" s="58">
        <v>0.5</v>
      </c>
      <c r="L29" s="92">
        <f t="shared" si="0"/>
        <v>1</v>
      </c>
      <c r="M29" s="60">
        <f t="shared" si="1"/>
        <v>0.91388888888888886</v>
      </c>
      <c r="N29" s="58">
        <f t="shared" si="4"/>
        <v>1</v>
      </c>
      <c r="O29" s="61" t="s">
        <v>66</v>
      </c>
      <c r="P29" s="63">
        <v>0</v>
      </c>
      <c r="Q29" s="63">
        <v>0</v>
      </c>
      <c r="R29" s="63"/>
      <c r="S29" s="64" t="str">
        <f t="shared" si="2"/>
        <v xml:space="preserve"> -</v>
      </c>
      <c r="T29" s="65" t="str">
        <f t="shared" si="3"/>
        <v xml:space="preserve"> -</v>
      </c>
    </row>
    <row r="30" spans="2:20" ht="75" x14ac:dyDescent="0.2">
      <c r="B30" s="174"/>
      <c r="C30" s="175"/>
      <c r="D30" s="179"/>
      <c r="E30" s="66">
        <v>43466</v>
      </c>
      <c r="F30" s="66">
        <v>43830</v>
      </c>
      <c r="G30" s="76" t="s">
        <v>67</v>
      </c>
      <c r="H30" s="68">
        <v>15</v>
      </c>
      <c r="I30" s="94" t="e">
        <f>+J30+(#REF!-#REF!)</f>
        <v>#REF!</v>
      </c>
      <c r="J30" s="68">
        <v>15</v>
      </c>
      <c r="K30" s="69">
        <v>0</v>
      </c>
      <c r="L30" s="98">
        <f t="shared" si="0"/>
        <v>0</v>
      </c>
      <c r="M30" s="71">
        <f t="shared" si="1"/>
        <v>0.91388888888888886</v>
      </c>
      <c r="N30" s="72">
        <f t="shared" si="4"/>
        <v>0</v>
      </c>
      <c r="O30" s="73" t="s">
        <v>66</v>
      </c>
      <c r="P30" s="74">
        <v>0</v>
      </c>
      <c r="Q30" s="74">
        <v>0</v>
      </c>
      <c r="R30" s="74"/>
      <c r="S30" s="75" t="str">
        <f t="shared" si="2"/>
        <v xml:space="preserve"> -</v>
      </c>
      <c r="T30" s="72" t="str">
        <f t="shared" si="3"/>
        <v xml:space="preserve"> -</v>
      </c>
    </row>
    <row r="31" spans="2:20" ht="75.75" thickBot="1" x14ac:dyDescent="0.25">
      <c r="B31" s="174"/>
      <c r="C31" s="176"/>
      <c r="D31" s="180"/>
      <c r="E31" s="78">
        <v>43466</v>
      </c>
      <c r="F31" s="78">
        <v>43830</v>
      </c>
      <c r="G31" s="110" t="s">
        <v>68</v>
      </c>
      <c r="H31" s="80">
        <v>1</v>
      </c>
      <c r="I31" s="94" t="e">
        <f>+J31+(#REF!-#REF!)</f>
        <v>#REF!</v>
      </c>
      <c r="J31" s="80">
        <v>0</v>
      </c>
      <c r="K31" s="82">
        <v>0</v>
      </c>
      <c r="L31" s="104" t="e">
        <f t="shared" si="0"/>
        <v>#DIV/0!</v>
      </c>
      <c r="M31" s="105">
        <f t="shared" si="1"/>
        <v>0.91388888888888886</v>
      </c>
      <c r="N31" s="89" t="str">
        <f t="shared" si="4"/>
        <v xml:space="preserve"> -</v>
      </c>
      <c r="O31" s="86" t="s">
        <v>52</v>
      </c>
      <c r="P31" s="87">
        <v>0</v>
      </c>
      <c r="Q31" s="87">
        <v>0</v>
      </c>
      <c r="R31" s="87"/>
      <c r="S31" s="88" t="str">
        <f t="shared" si="2"/>
        <v xml:space="preserve"> -</v>
      </c>
      <c r="T31" s="89" t="str">
        <f t="shared" si="3"/>
        <v xml:space="preserve"> -</v>
      </c>
    </row>
    <row r="32" spans="2:20" ht="12.95" customHeight="1" thickBot="1" x14ac:dyDescent="0.25">
      <c r="B32" s="174"/>
      <c r="C32" s="111"/>
      <c r="D32" s="112"/>
      <c r="E32" s="113"/>
      <c r="F32" s="113"/>
      <c r="G32" s="114"/>
      <c r="H32" s="115"/>
      <c r="I32" s="116"/>
      <c r="J32" s="115"/>
      <c r="K32" s="117"/>
      <c r="L32" s="117"/>
      <c r="M32" s="117"/>
      <c r="N32" s="117"/>
      <c r="O32" s="114"/>
      <c r="P32" s="115"/>
      <c r="Q32" s="115"/>
      <c r="R32" s="115"/>
      <c r="S32" s="117"/>
      <c r="T32" s="118"/>
    </row>
    <row r="33" spans="2:23" ht="60.75" thickBot="1" x14ac:dyDescent="0.25">
      <c r="B33" s="174"/>
      <c r="C33" s="177" t="s">
        <v>69</v>
      </c>
      <c r="D33" s="18" t="s">
        <v>70</v>
      </c>
      <c r="E33" s="19">
        <v>43466</v>
      </c>
      <c r="F33" s="19">
        <v>43830</v>
      </c>
      <c r="G33" s="43" t="s">
        <v>71</v>
      </c>
      <c r="H33" s="28">
        <v>1000</v>
      </c>
      <c r="I33" s="39" t="e">
        <f>+J33+(#REF!-#REF!)</f>
        <v>#REF!</v>
      </c>
      <c r="J33" s="21">
        <v>600</v>
      </c>
      <c r="K33" s="23">
        <v>716</v>
      </c>
      <c r="L33" s="119">
        <f t="shared" si="0"/>
        <v>1.1933333333333334</v>
      </c>
      <c r="M33" s="120">
        <f t="shared" si="1"/>
        <v>0.91388888888888886</v>
      </c>
      <c r="N33" s="121">
        <f t="shared" si="4"/>
        <v>1</v>
      </c>
      <c r="O33" s="122" t="s">
        <v>72</v>
      </c>
      <c r="P33" s="123">
        <v>1049191</v>
      </c>
      <c r="Q33" s="123">
        <f>1039285440/1000</f>
        <v>1039285.44</v>
      </c>
      <c r="R33" s="124">
        <f>146851+332899.825</f>
        <v>479750.82500000001</v>
      </c>
      <c r="S33" s="125">
        <f t="shared" si="2"/>
        <v>0.99055885915910447</v>
      </c>
      <c r="T33" s="126">
        <f t="shared" si="3"/>
        <v>0.46161603591790917</v>
      </c>
    </row>
    <row r="34" spans="2:23" ht="45" x14ac:dyDescent="0.2">
      <c r="B34" s="174"/>
      <c r="C34" s="175"/>
      <c r="D34" s="178" t="s">
        <v>73</v>
      </c>
      <c r="E34" s="54">
        <v>43466</v>
      </c>
      <c r="F34" s="54">
        <v>43830</v>
      </c>
      <c r="G34" s="55" t="s">
        <v>74</v>
      </c>
      <c r="H34" s="63">
        <v>10</v>
      </c>
      <c r="I34" s="94" t="e">
        <f>+J34+(#REF!-#REF!)</f>
        <v>#REF!</v>
      </c>
      <c r="J34" s="62">
        <v>5</v>
      </c>
      <c r="K34" s="91">
        <v>6</v>
      </c>
      <c r="L34" s="127">
        <f t="shared" si="0"/>
        <v>1.2</v>
      </c>
      <c r="M34" s="128">
        <f t="shared" si="1"/>
        <v>0.91388888888888886</v>
      </c>
      <c r="N34" s="58">
        <f t="shared" si="4"/>
        <v>1</v>
      </c>
      <c r="O34" s="129" t="s">
        <v>75</v>
      </c>
      <c r="P34" s="62">
        <v>0</v>
      </c>
      <c r="Q34" s="62">
        <v>0</v>
      </c>
      <c r="R34" s="63"/>
      <c r="S34" s="64" t="str">
        <f t="shared" si="2"/>
        <v xml:space="preserve"> -</v>
      </c>
      <c r="T34" s="65" t="str">
        <f t="shared" si="3"/>
        <v xml:space="preserve"> -</v>
      </c>
    </row>
    <row r="35" spans="2:23" ht="60.75" thickBot="1" x14ac:dyDescent="0.25">
      <c r="B35" s="174"/>
      <c r="C35" s="175"/>
      <c r="D35" s="180"/>
      <c r="E35" s="78">
        <v>43466</v>
      </c>
      <c r="F35" s="78">
        <v>43830</v>
      </c>
      <c r="G35" s="100" t="s">
        <v>76</v>
      </c>
      <c r="H35" s="87">
        <v>250</v>
      </c>
      <c r="I35" s="39" t="e">
        <f>+J35+(#REF!-#REF!)</f>
        <v>#REF!</v>
      </c>
      <c r="J35" s="80">
        <v>100</v>
      </c>
      <c r="K35" s="82">
        <v>467</v>
      </c>
      <c r="L35" s="130">
        <f t="shared" si="0"/>
        <v>4.67</v>
      </c>
      <c r="M35" s="131">
        <f t="shared" si="1"/>
        <v>0.91388888888888886</v>
      </c>
      <c r="N35" s="85">
        <f t="shared" si="4"/>
        <v>1</v>
      </c>
      <c r="O35" s="132" t="s">
        <v>75</v>
      </c>
      <c r="P35" s="133">
        <v>0</v>
      </c>
      <c r="Q35" s="133">
        <v>0</v>
      </c>
      <c r="R35" s="107"/>
      <c r="S35" s="108" t="str">
        <f t="shared" si="2"/>
        <v xml:space="preserve"> -</v>
      </c>
      <c r="T35" s="109" t="str">
        <f t="shared" si="3"/>
        <v xml:space="preserve"> -</v>
      </c>
    </row>
    <row r="36" spans="2:23" ht="45.75" thickBot="1" x14ac:dyDescent="0.25">
      <c r="B36" s="174"/>
      <c r="C36" s="175"/>
      <c r="D36" s="18" t="s">
        <v>77</v>
      </c>
      <c r="E36" s="19">
        <v>43466</v>
      </c>
      <c r="F36" s="19">
        <v>43830</v>
      </c>
      <c r="G36" s="43" t="s">
        <v>78</v>
      </c>
      <c r="H36" s="28">
        <v>6202</v>
      </c>
      <c r="I36" s="39" t="e">
        <f>+J36+(#REF!-#REF!)</f>
        <v>#REF!</v>
      </c>
      <c r="J36" s="21">
        <v>1800</v>
      </c>
      <c r="K36" s="134">
        <v>1816</v>
      </c>
      <c r="L36" s="135">
        <f t="shared" si="0"/>
        <v>1.0088888888888889</v>
      </c>
      <c r="M36" s="136">
        <f t="shared" si="1"/>
        <v>0.91388888888888886</v>
      </c>
      <c r="N36" s="137">
        <f t="shared" si="4"/>
        <v>1</v>
      </c>
      <c r="O36" s="138" t="s">
        <v>39</v>
      </c>
      <c r="P36" s="21">
        <f>2772427496/1000</f>
        <v>2772427.4959999998</v>
      </c>
      <c r="Q36" s="21">
        <f>1663456497.6/1000</f>
        <v>1663456.4975999999</v>
      </c>
      <c r="R36" s="28"/>
      <c r="S36" s="29">
        <f t="shared" si="2"/>
        <v>0.6</v>
      </c>
      <c r="T36" s="26" t="str">
        <f t="shared" si="3"/>
        <v xml:space="preserve"> -</v>
      </c>
    </row>
    <row r="37" spans="2:23" ht="30" x14ac:dyDescent="0.2">
      <c r="B37" s="174"/>
      <c r="C37" s="175"/>
      <c r="D37" s="178" t="s">
        <v>79</v>
      </c>
      <c r="E37" s="54">
        <v>43466</v>
      </c>
      <c r="F37" s="54">
        <v>43830</v>
      </c>
      <c r="G37" s="55" t="s">
        <v>80</v>
      </c>
      <c r="H37" s="63">
        <v>50</v>
      </c>
      <c r="I37" s="94" t="e">
        <f>+J37+(#REF!-#REF!)</f>
        <v>#REF!</v>
      </c>
      <c r="J37" s="63">
        <v>38</v>
      </c>
      <c r="K37" s="91">
        <v>0</v>
      </c>
      <c r="L37" s="139">
        <f t="shared" si="0"/>
        <v>0</v>
      </c>
      <c r="M37" s="140">
        <f t="shared" si="1"/>
        <v>0.91388888888888886</v>
      </c>
      <c r="N37" s="141">
        <f t="shared" si="4"/>
        <v>0</v>
      </c>
      <c r="O37" s="93">
        <v>0</v>
      </c>
      <c r="P37" s="94">
        <v>27000</v>
      </c>
      <c r="Q37" s="94">
        <v>27000</v>
      </c>
      <c r="R37" s="94"/>
      <c r="S37" s="95">
        <f t="shared" si="2"/>
        <v>1</v>
      </c>
      <c r="T37" s="96" t="str">
        <f t="shared" si="3"/>
        <v xml:space="preserve"> -</v>
      </c>
    </row>
    <row r="38" spans="2:23" ht="90" x14ac:dyDescent="0.2">
      <c r="B38" s="174"/>
      <c r="C38" s="175"/>
      <c r="D38" s="179"/>
      <c r="E38" s="66">
        <v>43466</v>
      </c>
      <c r="F38" s="66">
        <v>43830</v>
      </c>
      <c r="G38" s="67" t="s">
        <v>81</v>
      </c>
      <c r="H38" s="97">
        <v>1</v>
      </c>
      <c r="I38" s="57" t="e">
        <f>+J38+(#REF!-#REF!)</f>
        <v>#REF!</v>
      </c>
      <c r="J38" s="97">
        <v>0.4</v>
      </c>
      <c r="K38" s="77">
        <v>0.4</v>
      </c>
      <c r="L38" s="70">
        <f t="shared" si="0"/>
        <v>1</v>
      </c>
      <c r="M38" s="71">
        <f t="shared" si="1"/>
        <v>0.91388888888888886</v>
      </c>
      <c r="N38" s="77">
        <f t="shared" si="4"/>
        <v>1</v>
      </c>
      <c r="O38" s="99">
        <v>0</v>
      </c>
      <c r="P38" s="74">
        <v>0</v>
      </c>
      <c r="Q38" s="74">
        <v>0</v>
      </c>
      <c r="R38" s="74">
        <v>360000</v>
      </c>
      <c r="S38" s="75" t="str">
        <f t="shared" si="2"/>
        <v xml:space="preserve"> -</v>
      </c>
      <c r="T38" s="72">
        <f t="shared" si="3"/>
        <v>1</v>
      </c>
    </row>
    <row r="39" spans="2:23" ht="75" x14ac:dyDescent="0.2">
      <c r="B39" s="174"/>
      <c r="C39" s="175"/>
      <c r="D39" s="179"/>
      <c r="E39" s="66">
        <v>43466</v>
      </c>
      <c r="F39" s="66">
        <v>43830</v>
      </c>
      <c r="G39" s="67" t="s">
        <v>82</v>
      </c>
      <c r="H39" s="68">
        <v>1</v>
      </c>
      <c r="I39" s="44">
        <f>+J39</f>
        <v>1</v>
      </c>
      <c r="J39" s="68">
        <v>1</v>
      </c>
      <c r="K39" s="69">
        <v>1</v>
      </c>
      <c r="L39" s="70">
        <f t="shared" si="0"/>
        <v>1</v>
      </c>
      <c r="M39" s="71">
        <f t="shared" si="1"/>
        <v>0.91388888888888886</v>
      </c>
      <c r="N39" s="77">
        <f t="shared" si="4"/>
        <v>1</v>
      </c>
      <c r="O39" s="99">
        <v>0</v>
      </c>
      <c r="P39" s="74">
        <v>0</v>
      </c>
      <c r="Q39" s="74">
        <v>0</v>
      </c>
      <c r="R39" s="74"/>
      <c r="S39" s="75" t="str">
        <f t="shared" si="2"/>
        <v xml:space="preserve"> -</v>
      </c>
      <c r="T39" s="72" t="str">
        <f t="shared" si="3"/>
        <v xml:space="preserve"> -</v>
      </c>
    </row>
    <row r="40" spans="2:23" ht="45" x14ac:dyDescent="0.2">
      <c r="B40" s="174"/>
      <c r="C40" s="175"/>
      <c r="D40" s="179"/>
      <c r="E40" s="66">
        <v>43466</v>
      </c>
      <c r="F40" s="66">
        <v>43830</v>
      </c>
      <c r="G40" s="67" t="s">
        <v>83</v>
      </c>
      <c r="H40" s="68">
        <v>1</v>
      </c>
      <c r="I40" s="44">
        <f>+J40</f>
        <v>1</v>
      </c>
      <c r="J40" s="68">
        <v>1</v>
      </c>
      <c r="K40" s="69">
        <v>1</v>
      </c>
      <c r="L40" s="70">
        <f t="shared" si="0"/>
        <v>1</v>
      </c>
      <c r="M40" s="71">
        <f t="shared" si="1"/>
        <v>0.91388888888888886</v>
      </c>
      <c r="N40" s="77">
        <f t="shared" si="4"/>
        <v>1</v>
      </c>
      <c r="O40" s="99" t="s">
        <v>52</v>
      </c>
      <c r="P40" s="74">
        <v>0</v>
      </c>
      <c r="Q40" s="74">
        <v>0</v>
      </c>
      <c r="R40" s="74"/>
      <c r="S40" s="75" t="str">
        <f t="shared" si="2"/>
        <v xml:space="preserve"> -</v>
      </c>
      <c r="T40" s="72" t="str">
        <f t="shared" si="3"/>
        <v xml:space="preserve"> -</v>
      </c>
    </row>
    <row r="41" spans="2:23" ht="101.25" customHeight="1" x14ac:dyDescent="0.2">
      <c r="B41" s="174"/>
      <c r="C41" s="175"/>
      <c r="D41" s="179"/>
      <c r="E41" s="66">
        <v>43466</v>
      </c>
      <c r="F41" s="66">
        <v>43830</v>
      </c>
      <c r="G41" s="76" t="s">
        <v>84</v>
      </c>
      <c r="H41" s="68">
        <v>20</v>
      </c>
      <c r="I41" s="44" t="e">
        <f>+J41+(#REF!-#REF!)</f>
        <v>#REF!</v>
      </c>
      <c r="J41" s="68">
        <v>20</v>
      </c>
      <c r="K41" s="69">
        <f>16+60</f>
        <v>76</v>
      </c>
      <c r="L41" s="70">
        <f t="shared" si="0"/>
        <v>3.8</v>
      </c>
      <c r="M41" s="71">
        <f t="shared" si="1"/>
        <v>0.91388888888888886</v>
      </c>
      <c r="N41" s="77">
        <f t="shared" si="4"/>
        <v>1</v>
      </c>
      <c r="O41" s="99">
        <v>0</v>
      </c>
      <c r="P41" s="74">
        <v>0</v>
      </c>
      <c r="Q41" s="74">
        <v>0</v>
      </c>
      <c r="R41" s="74"/>
      <c r="S41" s="75" t="str">
        <f t="shared" si="2"/>
        <v xml:space="preserve"> -</v>
      </c>
      <c r="T41" s="72" t="str">
        <f t="shared" si="3"/>
        <v xml:space="preserve"> -</v>
      </c>
    </row>
    <row r="42" spans="2:23" ht="45.75" thickBot="1" x14ac:dyDescent="0.25">
      <c r="B42" s="174"/>
      <c r="C42" s="175"/>
      <c r="D42" s="180"/>
      <c r="E42" s="78">
        <v>43466</v>
      </c>
      <c r="F42" s="78">
        <v>43830</v>
      </c>
      <c r="G42" s="110" t="s">
        <v>85</v>
      </c>
      <c r="H42" s="80">
        <v>500</v>
      </c>
      <c r="I42" s="80" t="e">
        <f>+J42+(#REF!-#REF!)</f>
        <v>#REF!</v>
      </c>
      <c r="J42" s="80">
        <v>350</v>
      </c>
      <c r="K42" s="82">
        <v>0</v>
      </c>
      <c r="L42" s="83">
        <f t="shared" si="0"/>
        <v>0</v>
      </c>
      <c r="M42" s="84">
        <f t="shared" si="1"/>
        <v>0.91388888888888886</v>
      </c>
      <c r="N42" s="85">
        <f t="shared" si="4"/>
        <v>0</v>
      </c>
      <c r="O42" s="106" t="s">
        <v>52</v>
      </c>
      <c r="P42" s="107">
        <v>0</v>
      </c>
      <c r="Q42" s="107">
        <v>0</v>
      </c>
      <c r="R42" s="107"/>
      <c r="S42" s="108" t="str">
        <f t="shared" si="2"/>
        <v xml:space="preserve"> -</v>
      </c>
      <c r="T42" s="109" t="str">
        <f t="shared" si="3"/>
        <v xml:space="preserve"> -</v>
      </c>
    </row>
    <row r="43" spans="2:23" ht="60.75" thickBot="1" x14ac:dyDescent="0.25">
      <c r="B43" s="174"/>
      <c r="C43" s="176"/>
      <c r="D43" s="18" t="s">
        <v>86</v>
      </c>
      <c r="E43" s="19">
        <v>43466</v>
      </c>
      <c r="F43" s="19">
        <v>43830</v>
      </c>
      <c r="G43" s="20" t="s">
        <v>87</v>
      </c>
      <c r="H43" s="142">
        <v>1</v>
      </c>
      <c r="I43" s="57">
        <f>+J43</f>
        <v>1</v>
      </c>
      <c r="J43" s="142">
        <v>1</v>
      </c>
      <c r="K43" s="143">
        <v>0.68</v>
      </c>
      <c r="L43" s="41">
        <f t="shared" si="0"/>
        <v>0.68</v>
      </c>
      <c r="M43" s="25">
        <f t="shared" si="1"/>
        <v>0.91388888888888886</v>
      </c>
      <c r="N43" s="85">
        <f t="shared" si="4"/>
        <v>0.68</v>
      </c>
      <c r="O43" s="27" t="s">
        <v>88</v>
      </c>
      <c r="P43" s="21">
        <f>2450404408/1000</f>
        <v>2450404.4079999998</v>
      </c>
      <c r="Q43" s="21">
        <f>1538522136.67/1000</f>
        <v>1538522.1366700002</v>
      </c>
      <c r="R43" s="28"/>
      <c r="S43" s="29">
        <f t="shared" si="2"/>
        <v>0.62786458090227215</v>
      </c>
      <c r="T43" s="26" t="str">
        <f t="shared" si="3"/>
        <v xml:space="preserve"> -</v>
      </c>
    </row>
    <row r="44" spans="2:23" ht="12.95" customHeight="1" thickBot="1" x14ac:dyDescent="0.25">
      <c r="B44" s="174"/>
      <c r="C44" s="111"/>
      <c r="D44" s="112"/>
      <c r="E44" s="113"/>
      <c r="F44" s="113"/>
      <c r="G44" s="114"/>
      <c r="H44" s="115"/>
      <c r="I44" s="116"/>
      <c r="J44" s="115"/>
      <c r="K44" s="115"/>
      <c r="L44" s="117"/>
      <c r="M44" s="117"/>
      <c r="N44" s="117"/>
      <c r="O44" s="114"/>
      <c r="P44" s="115"/>
      <c r="Q44" s="115"/>
      <c r="R44" s="115"/>
      <c r="S44" s="117"/>
      <c r="T44" s="118"/>
    </row>
    <row r="45" spans="2:23" ht="30" x14ac:dyDescent="0.2">
      <c r="B45" s="175"/>
      <c r="C45" s="170" t="s">
        <v>89</v>
      </c>
      <c r="D45" s="178" t="s">
        <v>90</v>
      </c>
      <c r="E45" s="54">
        <v>43466</v>
      </c>
      <c r="F45" s="54">
        <v>43830</v>
      </c>
      <c r="G45" s="55" t="s">
        <v>91</v>
      </c>
      <c r="H45" s="63">
        <v>1500</v>
      </c>
      <c r="I45" s="94" t="e">
        <f>+J45+(#REF!-#REF!)</f>
        <v>#REF!</v>
      </c>
      <c r="J45" s="62">
        <v>800</v>
      </c>
      <c r="K45" s="91">
        <f>804+33</f>
        <v>837</v>
      </c>
      <c r="L45" s="144">
        <f t="shared" si="0"/>
        <v>1.0462499999999999</v>
      </c>
      <c r="M45" s="128">
        <f t="shared" si="1"/>
        <v>0.91388888888888886</v>
      </c>
      <c r="N45" s="58">
        <f t="shared" si="4"/>
        <v>1</v>
      </c>
      <c r="O45" s="145" t="s">
        <v>92</v>
      </c>
      <c r="P45" s="62">
        <f>212980-P46</f>
        <v>170350</v>
      </c>
      <c r="Q45" s="62">
        <f>133747+5040</f>
        <v>138787</v>
      </c>
      <c r="R45" s="63"/>
      <c r="S45" s="64">
        <f t="shared" si="2"/>
        <v>0.8147167596125624</v>
      </c>
      <c r="T45" s="65" t="str">
        <f t="shared" si="3"/>
        <v xml:space="preserve"> -</v>
      </c>
    </row>
    <row r="46" spans="2:23" ht="45" x14ac:dyDescent="0.2">
      <c r="B46" s="175"/>
      <c r="C46" s="174"/>
      <c r="D46" s="179"/>
      <c r="E46" s="66">
        <v>43466</v>
      </c>
      <c r="F46" s="66">
        <v>43830</v>
      </c>
      <c r="G46" s="67" t="s">
        <v>93</v>
      </c>
      <c r="H46" s="74">
        <v>1000</v>
      </c>
      <c r="I46" s="94" t="e">
        <f>+J46+(#REF!-#REF!)</f>
        <v>#REF!</v>
      </c>
      <c r="J46" s="68">
        <v>360</v>
      </c>
      <c r="K46" s="69">
        <v>423</v>
      </c>
      <c r="L46" s="146">
        <f t="shared" si="0"/>
        <v>1.175</v>
      </c>
      <c r="M46" s="147">
        <f t="shared" si="1"/>
        <v>0.91388888888888886</v>
      </c>
      <c r="N46" s="77">
        <f t="shared" si="4"/>
        <v>1</v>
      </c>
      <c r="O46" s="148">
        <v>0</v>
      </c>
      <c r="P46" s="68">
        <f>33495+9135</f>
        <v>42630</v>
      </c>
      <c r="Q46" s="68">
        <v>33495</v>
      </c>
      <c r="R46" s="74"/>
      <c r="S46" s="75">
        <f t="shared" si="2"/>
        <v>0.7857142857142857</v>
      </c>
      <c r="T46" s="72" t="str">
        <f t="shared" si="3"/>
        <v xml:space="preserve"> -</v>
      </c>
    </row>
    <row r="47" spans="2:23" ht="60" x14ac:dyDescent="0.2">
      <c r="B47" s="175"/>
      <c r="C47" s="174"/>
      <c r="D47" s="179"/>
      <c r="E47" s="66">
        <v>43466</v>
      </c>
      <c r="F47" s="66">
        <v>43830</v>
      </c>
      <c r="G47" s="76" t="s">
        <v>94</v>
      </c>
      <c r="H47" s="74">
        <v>1</v>
      </c>
      <c r="I47" s="94">
        <f>+J47</f>
        <v>1</v>
      </c>
      <c r="J47" s="68">
        <v>1</v>
      </c>
      <c r="K47" s="69">
        <v>1</v>
      </c>
      <c r="L47" s="146">
        <f t="shared" si="0"/>
        <v>1</v>
      </c>
      <c r="M47" s="147">
        <f t="shared" si="1"/>
        <v>0.91388888888888886</v>
      </c>
      <c r="N47" s="77">
        <f t="shared" si="4"/>
        <v>1</v>
      </c>
      <c r="O47" s="148" t="s">
        <v>52</v>
      </c>
      <c r="P47" s="68">
        <v>0</v>
      </c>
      <c r="Q47" s="68"/>
      <c r="R47" s="74"/>
      <c r="S47" s="75" t="str">
        <f t="shared" si="2"/>
        <v xml:space="preserve"> -</v>
      </c>
      <c r="T47" s="72" t="str">
        <f t="shared" si="3"/>
        <v xml:space="preserve"> -</v>
      </c>
      <c r="W47" s="169"/>
    </row>
    <row r="48" spans="2:23" ht="60" x14ac:dyDescent="0.2">
      <c r="B48" s="175"/>
      <c r="C48" s="174"/>
      <c r="D48" s="179"/>
      <c r="E48" s="66">
        <v>43466</v>
      </c>
      <c r="F48" s="66">
        <v>43830</v>
      </c>
      <c r="G48" s="76" t="s">
        <v>95</v>
      </c>
      <c r="H48" s="74">
        <v>1</v>
      </c>
      <c r="I48" s="94">
        <f>+J48</f>
        <v>1</v>
      </c>
      <c r="J48" s="68">
        <v>1</v>
      </c>
      <c r="K48" s="69">
        <v>1</v>
      </c>
      <c r="L48" s="146">
        <f t="shared" si="0"/>
        <v>1</v>
      </c>
      <c r="M48" s="147">
        <f t="shared" si="1"/>
        <v>0.91388888888888886</v>
      </c>
      <c r="N48" s="77">
        <f t="shared" si="4"/>
        <v>1</v>
      </c>
      <c r="O48" s="148" t="s">
        <v>52</v>
      </c>
      <c r="P48" s="68">
        <v>0</v>
      </c>
      <c r="Q48" s="68"/>
      <c r="R48" s="74"/>
      <c r="S48" s="75" t="str">
        <f t="shared" si="2"/>
        <v xml:space="preserve"> -</v>
      </c>
      <c r="T48" s="72" t="str">
        <f t="shared" si="3"/>
        <v xml:space="preserve"> -</v>
      </c>
    </row>
    <row r="49" spans="2:20" ht="45.75" thickBot="1" x14ac:dyDescent="0.25">
      <c r="B49" s="175"/>
      <c r="C49" s="174"/>
      <c r="D49" s="180"/>
      <c r="E49" s="78">
        <v>43466</v>
      </c>
      <c r="F49" s="78">
        <v>43830</v>
      </c>
      <c r="G49" s="110" t="s">
        <v>96</v>
      </c>
      <c r="H49" s="87">
        <v>1</v>
      </c>
      <c r="I49" s="87">
        <f>+J49</f>
        <v>1</v>
      </c>
      <c r="J49" s="80">
        <v>1</v>
      </c>
      <c r="K49" s="82">
        <v>1</v>
      </c>
      <c r="L49" s="149">
        <f t="shared" si="0"/>
        <v>1</v>
      </c>
      <c r="M49" s="150">
        <f t="shared" si="1"/>
        <v>0.91388888888888886</v>
      </c>
      <c r="N49" s="103">
        <f t="shared" si="4"/>
        <v>1</v>
      </c>
      <c r="O49" s="151" t="s">
        <v>52</v>
      </c>
      <c r="P49" s="133">
        <v>0</v>
      </c>
      <c r="Q49" s="133"/>
      <c r="R49" s="107"/>
      <c r="S49" s="108" t="str">
        <f t="shared" si="2"/>
        <v xml:space="preserve"> -</v>
      </c>
      <c r="T49" s="109" t="str">
        <f t="shared" si="3"/>
        <v xml:space="preserve"> -</v>
      </c>
    </row>
    <row r="50" spans="2:20" ht="30" x14ac:dyDescent="0.2">
      <c r="B50" s="175"/>
      <c r="C50" s="174"/>
      <c r="D50" s="178" t="s">
        <v>97</v>
      </c>
      <c r="E50" s="54">
        <v>43466</v>
      </c>
      <c r="F50" s="54">
        <v>43830</v>
      </c>
      <c r="G50" s="90" t="s">
        <v>98</v>
      </c>
      <c r="H50" s="63">
        <v>1700</v>
      </c>
      <c r="I50" s="94" t="e">
        <f>+J50+(#REF!-#REF!)</f>
        <v>#REF!</v>
      </c>
      <c r="J50" s="62">
        <v>1050</v>
      </c>
      <c r="K50" s="91">
        <v>2632</v>
      </c>
      <c r="L50" s="144">
        <f t="shared" si="0"/>
        <v>2.5066666666666668</v>
      </c>
      <c r="M50" s="128">
        <f t="shared" si="1"/>
        <v>0.91388888888888886</v>
      </c>
      <c r="N50" s="58">
        <f t="shared" si="4"/>
        <v>1</v>
      </c>
      <c r="O50" s="145">
        <v>0</v>
      </c>
      <c r="P50" s="62">
        <v>40000</v>
      </c>
      <c r="Q50" s="62">
        <v>40000</v>
      </c>
      <c r="R50" s="63"/>
      <c r="S50" s="64">
        <f t="shared" si="2"/>
        <v>1</v>
      </c>
      <c r="T50" s="65" t="str">
        <f t="shared" si="3"/>
        <v xml:space="preserve"> -</v>
      </c>
    </row>
    <row r="51" spans="2:20" ht="45" x14ac:dyDescent="0.2">
      <c r="B51" s="175"/>
      <c r="C51" s="174"/>
      <c r="D51" s="179"/>
      <c r="E51" s="66">
        <v>43466</v>
      </c>
      <c r="F51" s="66">
        <v>43830</v>
      </c>
      <c r="G51" s="76" t="s">
        <v>99</v>
      </c>
      <c r="H51" s="74">
        <v>200</v>
      </c>
      <c r="I51" s="94" t="e">
        <f>+J51+(#REF!-#REF!)</f>
        <v>#REF!</v>
      </c>
      <c r="J51" s="68">
        <v>100</v>
      </c>
      <c r="K51" s="69">
        <v>156</v>
      </c>
      <c r="L51" s="146">
        <f t="shared" si="0"/>
        <v>1.56</v>
      </c>
      <c r="M51" s="147">
        <f t="shared" si="1"/>
        <v>0.91388888888888886</v>
      </c>
      <c r="N51" s="77">
        <f t="shared" si="4"/>
        <v>1</v>
      </c>
      <c r="O51" s="148">
        <v>0</v>
      </c>
      <c r="P51" s="68">
        <v>0</v>
      </c>
      <c r="Q51" s="68">
        <v>0</v>
      </c>
      <c r="R51" s="74"/>
      <c r="S51" s="75" t="str">
        <f t="shared" si="2"/>
        <v xml:space="preserve"> -</v>
      </c>
      <c r="T51" s="72" t="str">
        <f t="shared" si="3"/>
        <v xml:space="preserve"> -</v>
      </c>
    </row>
    <row r="52" spans="2:20" ht="30" x14ac:dyDescent="0.2">
      <c r="B52" s="175"/>
      <c r="C52" s="174"/>
      <c r="D52" s="179"/>
      <c r="E52" s="66">
        <v>43466</v>
      </c>
      <c r="F52" s="66">
        <v>43830</v>
      </c>
      <c r="G52" s="76" t="s">
        <v>100</v>
      </c>
      <c r="H52" s="74">
        <v>1</v>
      </c>
      <c r="I52" s="94">
        <f>+J52</f>
        <v>1</v>
      </c>
      <c r="J52" s="68">
        <v>1</v>
      </c>
      <c r="K52" s="69">
        <v>1</v>
      </c>
      <c r="L52" s="146">
        <f t="shared" si="0"/>
        <v>1</v>
      </c>
      <c r="M52" s="147">
        <f t="shared" si="1"/>
        <v>0.91388888888888886</v>
      </c>
      <c r="N52" s="77">
        <f t="shared" si="4"/>
        <v>1</v>
      </c>
      <c r="O52" s="148" t="s">
        <v>52</v>
      </c>
      <c r="P52" s="68">
        <v>0</v>
      </c>
      <c r="Q52" s="68">
        <v>0</v>
      </c>
      <c r="R52" s="74"/>
      <c r="S52" s="75" t="str">
        <f t="shared" si="2"/>
        <v xml:space="preserve"> -</v>
      </c>
      <c r="T52" s="72" t="str">
        <f t="shared" si="3"/>
        <v xml:space="preserve"> -</v>
      </c>
    </row>
    <row r="53" spans="2:20" ht="75" x14ac:dyDescent="0.2">
      <c r="B53" s="175"/>
      <c r="C53" s="174"/>
      <c r="D53" s="179"/>
      <c r="E53" s="66">
        <v>43466</v>
      </c>
      <c r="F53" s="66">
        <v>43830</v>
      </c>
      <c r="G53" s="76" t="s">
        <v>101</v>
      </c>
      <c r="H53" s="74">
        <v>100</v>
      </c>
      <c r="I53" s="94" t="e">
        <f>+J53+(#REF!-#REF!)</f>
        <v>#REF!</v>
      </c>
      <c r="J53" s="68">
        <v>100</v>
      </c>
      <c r="K53" s="69">
        <v>0</v>
      </c>
      <c r="L53" s="70">
        <f t="shared" si="0"/>
        <v>0</v>
      </c>
      <c r="M53" s="71">
        <f t="shared" si="1"/>
        <v>0.91388888888888886</v>
      </c>
      <c r="N53" s="77">
        <f t="shared" si="4"/>
        <v>0</v>
      </c>
      <c r="O53" s="99">
        <v>0</v>
      </c>
      <c r="P53" s="74">
        <v>0</v>
      </c>
      <c r="Q53" s="74">
        <v>0</v>
      </c>
      <c r="R53" s="74"/>
      <c r="S53" s="75" t="str">
        <f t="shared" si="2"/>
        <v xml:space="preserve"> -</v>
      </c>
      <c r="T53" s="72" t="str">
        <f t="shared" si="3"/>
        <v xml:space="preserve"> -</v>
      </c>
    </row>
    <row r="54" spans="2:20" ht="75" x14ac:dyDescent="0.2">
      <c r="B54" s="175"/>
      <c r="C54" s="174"/>
      <c r="D54" s="179"/>
      <c r="E54" s="66">
        <v>43466</v>
      </c>
      <c r="F54" s="66">
        <v>43830</v>
      </c>
      <c r="G54" s="76" t="s">
        <v>102</v>
      </c>
      <c r="H54" s="74">
        <v>1000</v>
      </c>
      <c r="I54" s="94" t="e">
        <f>+J54+(#REF!-#REF!)</f>
        <v>#REF!</v>
      </c>
      <c r="J54" s="68">
        <v>1000</v>
      </c>
      <c r="K54" s="69">
        <v>0</v>
      </c>
      <c r="L54" s="70">
        <f t="shared" si="0"/>
        <v>0</v>
      </c>
      <c r="M54" s="71">
        <f t="shared" si="1"/>
        <v>0.91388888888888886</v>
      </c>
      <c r="N54" s="72">
        <f t="shared" si="4"/>
        <v>0</v>
      </c>
      <c r="O54" s="99">
        <v>0</v>
      </c>
      <c r="P54" s="74">
        <v>0</v>
      </c>
      <c r="Q54" s="74">
        <v>0</v>
      </c>
      <c r="R54" s="74"/>
      <c r="S54" s="75" t="str">
        <f t="shared" si="2"/>
        <v xml:space="preserve"> -</v>
      </c>
      <c r="T54" s="72" t="str">
        <f t="shared" si="3"/>
        <v xml:space="preserve"> -</v>
      </c>
    </row>
    <row r="55" spans="2:20" ht="75" x14ac:dyDescent="0.2">
      <c r="B55" s="175"/>
      <c r="C55" s="174"/>
      <c r="D55" s="179"/>
      <c r="E55" s="66">
        <v>43466</v>
      </c>
      <c r="F55" s="66">
        <v>43830</v>
      </c>
      <c r="G55" s="76" t="s">
        <v>103</v>
      </c>
      <c r="H55" s="74">
        <v>400</v>
      </c>
      <c r="I55" s="94" t="e">
        <f>+J55+(#REF!-#REF!)</f>
        <v>#REF!</v>
      </c>
      <c r="J55" s="68">
        <v>400</v>
      </c>
      <c r="K55" s="69">
        <v>0</v>
      </c>
      <c r="L55" s="70">
        <f t="shared" si="0"/>
        <v>0</v>
      </c>
      <c r="M55" s="71">
        <f t="shared" si="1"/>
        <v>0.91388888888888886</v>
      </c>
      <c r="N55" s="72">
        <f t="shared" si="4"/>
        <v>0</v>
      </c>
      <c r="O55" s="99">
        <v>0</v>
      </c>
      <c r="P55" s="74">
        <v>0</v>
      </c>
      <c r="Q55" s="74">
        <v>0</v>
      </c>
      <c r="R55" s="74"/>
      <c r="S55" s="75" t="str">
        <f t="shared" si="2"/>
        <v xml:space="preserve"> -</v>
      </c>
      <c r="T55" s="72" t="str">
        <f t="shared" si="3"/>
        <v xml:space="preserve"> -</v>
      </c>
    </row>
    <row r="56" spans="2:20" ht="75.75" thickBot="1" x14ac:dyDescent="0.25">
      <c r="B56" s="175"/>
      <c r="C56" s="174"/>
      <c r="D56" s="180"/>
      <c r="E56" s="78">
        <v>43466</v>
      </c>
      <c r="F56" s="78">
        <v>43830</v>
      </c>
      <c r="G56" s="110" t="s">
        <v>104</v>
      </c>
      <c r="H56" s="87">
        <v>1500</v>
      </c>
      <c r="I56" s="87" t="e">
        <f>+J56+(#REF!-#REF!)</f>
        <v>#REF!</v>
      </c>
      <c r="J56" s="80">
        <v>1500</v>
      </c>
      <c r="K56" s="82">
        <v>0</v>
      </c>
      <c r="L56" s="152">
        <f t="shared" si="0"/>
        <v>0</v>
      </c>
      <c r="M56" s="105">
        <f t="shared" si="1"/>
        <v>0.91388888888888886</v>
      </c>
      <c r="N56" s="89">
        <f t="shared" si="4"/>
        <v>0</v>
      </c>
      <c r="O56" s="153">
        <v>0</v>
      </c>
      <c r="P56" s="87">
        <v>0</v>
      </c>
      <c r="Q56" s="87">
        <v>0</v>
      </c>
      <c r="R56" s="87"/>
      <c r="S56" s="88" t="str">
        <f t="shared" si="2"/>
        <v xml:space="preserve"> -</v>
      </c>
      <c r="T56" s="89" t="str">
        <f t="shared" si="3"/>
        <v xml:space="preserve"> -</v>
      </c>
    </row>
    <row r="57" spans="2:20" ht="30" x14ac:dyDescent="0.2">
      <c r="B57" s="175"/>
      <c r="C57" s="174"/>
      <c r="D57" s="185" t="s">
        <v>105</v>
      </c>
      <c r="E57" s="154">
        <v>43466</v>
      </c>
      <c r="F57" s="154">
        <v>43830</v>
      </c>
      <c r="G57" s="155" t="s">
        <v>106</v>
      </c>
      <c r="H57" s="94">
        <v>4</v>
      </c>
      <c r="I57" s="94" t="e">
        <f>+J57+(#REF!-#REF!)</f>
        <v>#REF!</v>
      </c>
      <c r="J57" s="44">
        <v>3</v>
      </c>
      <c r="K57" s="156">
        <v>1</v>
      </c>
      <c r="L57" s="139">
        <f t="shared" si="0"/>
        <v>0.33333333333333331</v>
      </c>
      <c r="M57" s="140">
        <f t="shared" si="1"/>
        <v>0.91388888888888886</v>
      </c>
      <c r="N57" s="141">
        <f t="shared" si="4"/>
        <v>0.33333333333333331</v>
      </c>
      <c r="O57" s="93" t="s">
        <v>107</v>
      </c>
      <c r="P57" s="94">
        <v>0</v>
      </c>
      <c r="Q57" s="94">
        <v>0</v>
      </c>
      <c r="R57" s="94"/>
      <c r="S57" s="95" t="str">
        <f t="shared" si="2"/>
        <v xml:space="preserve"> -</v>
      </c>
      <c r="T57" s="96" t="str">
        <f t="shared" si="3"/>
        <v xml:space="preserve"> -</v>
      </c>
    </row>
    <row r="58" spans="2:20" ht="45.75" thickBot="1" x14ac:dyDescent="0.25">
      <c r="B58" s="176"/>
      <c r="C58" s="171"/>
      <c r="D58" s="180"/>
      <c r="E58" s="78">
        <v>43466</v>
      </c>
      <c r="F58" s="78">
        <v>43830</v>
      </c>
      <c r="G58" s="100" t="s">
        <v>108</v>
      </c>
      <c r="H58" s="87">
        <v>8</v>
      </c>
      <c r="I58" s="87" t="e">
        <f>+J58+(#REF!-#REF!)</f>
        <v>#REF!</v>
      </c>
      <c r="J58" s="80">
        <v>3</v>
      </c>
      <c r="K58" s="82">
        <v>3</v>
      </c>
      <c r="L58" s="152">
        <f t="shared" si="0"/>
        <v>1</v>
      </c>
      <c r="M58" s="105">
        <f t="shared" si="1"/>
        <v>0.91388888888888886</v>
      </c>
      <c r="N58" s="103">
        <f t="shared" si="4"/>
        <v>1</v>
      </c>
      <c r="O58" s="153" t="s">
        <v>107</v>
      </c>
      <c r="P58" s="87">
        <v>0</v>
      </c>
      <c r="Q58" s="87">
        <v>0</v>
      </c>
      <c r="R58" s="87"/>
      <c r="S58" s="88" t="str">
        <f t="shared" si="2"/>
        <v xml:space="preserve"> -</v>
      </c>
      <c r="T58" s="89" t="str">
        <f t="shared" si="3"/>
        <v xml:space="preserve"> -</v>
      </c>
    </row>
    <row r="59" spans="2:20" ht="21" customHeight="1" thickBot="1" x14ac:dyDescent="0.25">
      <c r="K59" s="157"/>
      <c r="M59" s="158">
        <f>+AVERAGE(M12,M14:M15,M17,M19:M31,M33:M43,M45:M58)</f>
        <v>0.91388888888888908</v>
      </c>
      <c r="N59" s="159">
        <f>+AVERAGE(N12,N14:N15,N17,N19:N31,N33:N43,N45:N58)</f>
        <v>0.68318234610917539</v>
      </c>
      <c r="P59" s="160">
        <f>+SUM(P12,P14:P15,P17,P19:P31,P33:P43,P45:P58)</f>
        <v>7513733.8839999996</v>
      </c>
      <c r="Q59" s="161">
        <f>+SUM(Q12,Q14:Q15,Q17,Q19:Q31,Q33:Q43,Q45:Q58)</f>
        <v>5038813.0742699997</v>
      </c>
      <c r="R59" s="161">
        <f>+SUM(R12,R14:R15,R17,R19:R31,R33:R43,R45:R58)</f>
        <v>924750.82499999995</v>
      </c>
      <c r="S59" s="162">
        <f t="shared" si="2"/>
        <v>0.67061372575355904</v>
      </c>
      <c r="T59" s="163">
        <f>IF(R59=0," -",IF(Q59=0,100%,R59/Q59))</f>
        <v>0.1835255270178828</v>
      </c>
    </row>
    <row r="61" spans="2:20" x14ac:dyDescent="0.2">
      <c r="P61" s="1">
        <v>7513734007.1400003</v>
      </c>
      <c r="Q61" s="164">
        <f>5038813395.27/1000</f>
        <v>5038813.3952700002</v>
      </c>
    </row>
    <row r="62" spans="2:20" x14ac:dyDescent="0.2">
      <c r="Q62" s="164"/>
    </row>
    <row r="63" spans="2:20" x14ac:dyDescent="0.2">
      <c r="R63" s="164"/>
    </row>
    <row r="64" spans="2:20" x14ac:dyDescent="0.2">
      <c r="P64" s="164"/>
      <c r="Q64" s="164"/>
    </row>
    <row r="65" spans="14:18" x14ac:dyDescent="0.2">
      <c r="N65" s="165"/>
      <c r="O65" s="166"/>
      <c r="P65" s="167"/>
      <c r="Q65" s="167"/>
      <c r="R65" s="166"/>
    </row>
    <row r="66" spans="14:18" x14ac:dyDescent="0.2">
      <c r="N66" s="168" t="s">
        <v>109</v>
      </c>
      <c r="P66" s="164"/>
      <c r="Q66" s="164"/>
    </row>
    <row r="68" spans="14:18" x14ac:dyDescent="0.2">
      <c r="P68" s="164"/>
    </row>
  </sheetData>
  <mergeCells count="32"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I10:I11"/>
    <mergeCell ref="J10:J11"/>
    <mergeCell ref="K10:K11"/>
    <mergeCell ref="M10:M11"/>
    <mergeCell ref="N10:N11"/>
    <mergeCell ref="C45:C58"/>
    <mergeCell ref="D45:D49"/>
    <mergeCell ref="D50:D56"/>
    <mergeCell ref="D57:D58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2019</vt:lpstr>
      <vt:lpstr>Hoja1</vt:lpstr>
      <vt:lpstr>'2019'!Área_de_impresión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2019-12-11T18:52:54Z</dcterms:modified>
</cp:coreProperties>
</file>