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Julio\"/>
    </mc:Choice>
  </mc:AlternateContent>
  <bookViews>
    <workbookView xWindow="0" yWindow="0" windowWidth="4080" windowHeight="11505"/>
  </bookViews>
  <sheets>
    <sheet name="Plan de Acción" sheetId="14" r:id="rId1"/>
    <sheet name="Gastos_DIC" sheetId="15" state="hidden" r:id="rId2"/>
    <sheet name="ING_DIC" sheetId="16" state="hidden" r:id="rId3"/>
    <sheet name="Resumen ejecucion" sheetId="17" state="hidden" r:id="rId4"/>
  </sheets>
  <definedNames>
    <definedName name="_xlnm._FilterDatabase" localSheetId="1" hidden="1">Gastos_DIC!$A$7:$Y$75</definedName>
    <definedName name="_xlnm._FilterDatabase" localSheetId="0" hidden="1">'Plan de Acción'!$A$8:$AE$22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3" i="17" l="1"/>
  <c r="B23" i="17"/>
  <c r="C21" i="17"/>
  <c r="B21" i="17"/>
  <c r="AC22" i="14"/>
  <c r="AB20" i="14" l="1"/>
  <c r="AB19" i="14"/>
  <c r="AB11" i="14"/>
  <c r="K83" i="15"/>
  <c r="P16" i="14" s="1"/>
  <c r="U16" i="14" s="1"/>
  <c r="K81" i="15"/>
  <c r="K80" i="15"/>
  <c r="K79" i="15"/>
  <c r="K78" i="15"/>
  <c r="P10" i="14" s="1"/>
  <c r="V21" i="14"/>
  <c r="P21" i="14"/>
  <c r="Y91" i="15"/>
  <c r="Y90" i="15"/>
  <c r="Y89" i="15"/>
  <c r="Y88" i="15"/>
  <c r="Y87" i="15"/>
  <c r="Y86" i="15"/>
  <c r="Y85" i="15"/>
  <c r="X91" i="15"/>
  <c r="X90" i="15"/>
  <c r="X89" i="15"/>
  <c r="X88" i="15"/>
  <c r="X87" i="15"/>
  <c r="X86" i="15"/>
  <c r="X85" i="15"/>
  <c r="S91" i="15"/>
  <c r="S90" i="15"/>
  <c r="S89" i="15"/>
  <c r="S88" i="15"/>
  <c r="S87" i="15"/>
  <c r="S86" i="15"/>
  <c r="S85" i="15"/>
  <c r="K85" i="15"/>
  <c r="S78" i="15"/>
  <c r="V10" i="14" s="1"/>
  <c r="AA10" i="14" s="1"/>
  <c r="Y81" i="15"/>
  <c r="Y80" i="15"/>
  <c r="Y79" i="15"/>
  <c r="Y78" i="15"/>
  <c r="X81" i="15"/>
  <c r="V16" i="14" s="1"/>
  <c r="X80" i="15"/>
  <c r="X79" i="15"/>
  <c r="X78" i="15"/>
  <c r="S81" i="15"/>
  <c r="V14" i="14" s="1"/>
  <c r="S80" i="15"/>
  <c r="V18" i="14" s="1"/>
  <c r="S79" i="15"/>
  <c r="V9" i="14" s="1"/>
  <c r="P14" i="14" l="1"/>
  <c r="P22" i="14" s="1"/>
  <c r="K91" i="15" l="1"/>
  <c r="K90" i="15"/>
  <c r="K89" i="15"/>
  <c r="K88" i="15"/>
  <c r="K87" i="15"/>
  <c r="K86" i="15"/>
  <c r="B91" i="15"/>
  <c r="B90" i="15"/>
  <c r="B89" i="15"/>
  <c r="B88" i="15"/>
  <c r="B87" i="15"/>
  <c r="B86" i="15"/>
  <c r="B85" i="15"/>
  <c r="M12" i="14" l="1"/>
  <c r="M9" i="14"/>
  <c r="Q22" i="14" l="1"/>
  <c r="R22" i="14"/>
  <c r="S22" i="14"/>
  <c r="T22" i="14"/>
  <c r="U14" i="14"/>
  <c r="AA14" i="14"/>
  <c r="U21" i="14"/>
  <c r="U20" i="14"/>
  <c r="U19" i="14"/>
  <c r="U18" i="14"/>
  <c r="U13" i="14"/>
  <c r="AB13" i="14" s="1"/>
  <c r="U12" i="14"/>
  <c r="AB12" i="14" s="1"/>
  <c r="U11" i="14"/>
  <c r="U10" i="14"/>
  <c r="AB10" i="14" s="1"/>
  <c r="U9" i="14"/>
  <c r="AB14" i="14" l="1"/>
  <c r="U22" i="14"/>
  <c r="N14" i="14" l="1"/>
  <c r="AA16" i="14"/>
  <c r="AB16" i="14" s="1"/>
  <c r="N13" i="14" l="1"/>
  <c r="N21" i="14"/>
  <c r="N20" i="14"/>
  <c r="N19" i="14"/>
  <c r="N18" i="14"/>
  <c r="N16" i="14"/>
  <c r="N12" i="14"/>
  <c r="N11" i="14"/>
  <c r="N10" i="14"/>
  <c r="N9" i="14"/>
  <c r="N22" i="14" l="1"/>
  <c r="AA21" i="14"/>
  <c r="AB21" i="14" s="1"/>
  <c r="AA20" i="14"/>
  <c r="AA19" i="14"/>
  <c r="AA18" i="14"/>
  <c r="AB18" i="14" s="1"/>
  <c r="AA13" i="14"/>
  <c r="AA12" i="14"/>
  <c r="AA11" i="14"/>
  <c r="AA9" i="14"/>
  <c r="AB9" i="14" s="1"/>
  <c r="W22" i="14"/>
  <c r="X22" i="14"/>
  <c r="Y22" i="14"/>
  <c r="Z22" i="14"/>
  <c r="V22" i="14"/>
  <c r="AA22" i="14" l="1"/>
  <c r="AB22" i="14" s="1"/>
  <c r="A22" i="14"/>
</calcChain>
</file>

<file path=xl/sharedStrings.xml><?xml version="1.0" encoding="utf-8"?>
<sst xmlns="http://schemas.openxmlformats.org/spreadsheetml/2006/main" count="640" uniqueCount="354">
  <si>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</si>
  <si>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</si>
  <si>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</si>
  <si>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</si>
  <si>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</si>
  <si>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</si>
  <si>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</si>
  <si>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</si>
  <si>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</si>
  <si>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</si>
  <si>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PROYECTOS DE INVERSIÓN</t>
  </si>
  <si>
    <t>OTROS</t>
  </si>
  <si>
    <t>Dependencia</t>
  </si>
  <si>
    <t>Responsable</t>
  </si>
  <si>
    <t>Código BPIM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</si>
  <si>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</si>
  <si>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</si>
  <si>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</si>
  <si>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</si>
  <si>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</si>
  <si>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</si>
  <si>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</si>
  <si>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</si>
  <si>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</si>
  <si>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</si>
  <si>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</si>
  <si>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</si>
  <si>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</si>
  <si>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</si>
  <si>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</si>
  <si>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</si>
  <si>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</si>
  <si>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</si>
  <si>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r>
      <t>Fecha aprobación:</t>
    </r>
    <r>
      <rPr>
        <sz val="11"/>
        <rFont val="Arial"/>
        <family val="2"/>
      </rPr>
      <t xml:space="preserve"> Marzo-24-2021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</si>
  <si>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</si>
  <si>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</si>
  <si>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</si>
  <si>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>2.3.2.02.02.009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</si>
  <si>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</si>
  <si>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</si>
  <si>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</si>
  <si>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</si>
  <si>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</si>
  <si>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</si>
  <si>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</si>
  <si>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>2.3.2.02.02.007
2.3.2.02.02.009</t>
  </si>
  <si>
    <t>IMEBU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</si>
  <si>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</si>
  <si>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</si>
  <si>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</si>
  <si>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</si>
  <si>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</si>
  <si>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</si>
  <si>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</si>
  <si>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</si>
  <si>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</si>
  <si>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</si>
  <si>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</si>
  <si>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</si>
  <si>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</si>
  <si>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</si>
  <si>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</si>
  <si>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</si>
  <si>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</si>
  <si>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</si>
  <si>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</si>
  <si>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</si>
  <si>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</si>
  <si>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</si>
  <si>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</si>
  <si>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</si>
  <si>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</si>
  <si>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</si>
  <si>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</si>
  <si>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</si>
  <si>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</si>
  <si>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</si>
  <si>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</si>
  <si>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2.1.</t>
  </si>
  <si>
    <t>APOYO DEL FONDO DE FOMENTO Y CRÉDITO DE APOYO DEL IMEBU, PROGRAMA BANCA CIUDADANA EN EL MUNICIPIO DE BUCARAMANGA</t>
  </si>
  <si>
    <t>Formar a emprendedores y empresarios a través de programas de visualización de productos y/o servicios a través de canales virtuales.</t>
  </si>
  <si>
    <t>Asesorar a emprendedores y empresarios en programas de formación empresarial (Modelo de Negocios y diseño Planes de Mejora)
Implementar un programa de comercialización virtual de productos y/o servicios.
Implementar Estrategia comunitaria para el emprendimiento y el desarrollo empresarial.
Formulación de la estrategia de reactivación y sostenimiento de la economía
Brindar acompañamiento a los proyectos productivos de la población victima</t>
  </si>
  <si>
    <t>Identificar habilidades y destrezas de emprendedores, empresarios y ciudadanos para orientarlos hacia el emprendimiento o la empleabilidad.</t>
  </si>
  <si>
    <t>2.3.6.01.04.003 </t>
  </si>
  <si>
    <t>2.3.7.05.03 </t>
  </si>
  <si>
    <t xml:space="preserve"> PLAN DE ACCIÓN - PLAN DE DESARROLLO MUNICIPAL
INSTITUTO MUNICIPAL DE EMPLEO Y FOMENTO EMPRESARIAL IMEBU</t>
  </si>
  <si>
    <r>
      <t xml:space="preserve">Código:  </t>
    </r>
    <r>
      <rPr>
        <sz val="11"/>
        <rFont val="Arial"/>
        <family val="2"/>
      </rPr>
      <t>F-DPM-1210-238,37-030</t>
    </r>
  </si>
  <si>
    <t>Luis Gonzalo Gómez Guerrero</t>
  </si>
  <si>
    <t>APOYO A LA LÍNEA DE CRÉDITO CONDONABLE DEL FONDO DE FOMENTO Y CRÉDITO DEL IMEBU, PROGRAMA BANCA CIUDADANA PARA POBLACIÓN VÍCTIMA DEL CONFLICTO ARMADO RESIDENTE EN EL MUNICIPIO DE BUCARAMANGA</t>
  </si>
  <si>
    <t>Implementar (1) apoyo a la línea de crédito condonable del fondo de fomento y crédito</t>
  </si>
  <si>
    <t>Fortalecer el Centro de Desarrollo Empresarial y de Empleabilidad en el municipio de Bucaramanga.</t>
  </si>
  <si>
    <t>Por definir</t>
  </si>
  <si>
    <t>Pasivo exigible</t>
  </si>
  <si>
    <t>2.3.2.02.01.002 
2.3.2.02.01.004 
2.3.2.02.02.006
2.3.2.02.02.007
2.3.2.02.02.009</t>
  </si>
  <si>
    <t>APM </t>
  </si>
  <si>
    <t>Pago de Déficit fiscal, de pasivo laboral y prestacional en programas de saneamiento fiscal y financiero- Pasivo Exigible Vigencia expirada </t>
  </si>
  <si>
    <t>IMEB </t>
  </si>
  <si>
    <t>210096 </t>
  </si>
  <si>
    <t>  </t>
  </si>
  <si>
    <t>Programación de Saneamiento fiscal y financiero </t>
  </si>
  <si>
    <t>2.3.7.05 </t>
  </si>
  <si>
    <t>Disminución de Pasivos. </t>
  </si>
  <si>
    <t>2.3.7 </t>
  </si>
  <si>
    <t>RDB </t>
  </si>
  <si>
    <t>Fondo de Prestamos Banca. </t>
  </si>
  <si>
    <t>210091 </t>
  </si>
  <si>
    <t>A Personas Naturales. </t>
  </si>
  <si>
    <t>2.3.6.01.04. </t>
  </si>
  <si>
    <t>Concesión de Préstamos. </t>
  </si>
  <si>
    <t>2.3.6.01 </t>
  </si>
  <si>
    <t>Adquisicion de activos financieros. </t>
  </si>
  <si>
    <t>2.3.6 </t>
  </si>
  <si>
    <t>TRM </t>
  </si>
  <si>
    <t>Servicios para la comunidad, sociales y personales - BANCA </t>
  </si>
  <si>
    <t>2.3.2.02.02.009 </t>
  </si>
  <si>
    <t>210034 </t>
  </si>
  <si>
    <t>Servicios para la comunidad, sociales y personales - COWORKING </t>
  </si>
  <si>
    <t>210033 </t>
  </si>
  <si>
    <t>Servicios para la comunidad, sociales y personales - CDE </t>
  </si>
  <si>
    <t>210032 </t>
  </si>
  <si>
    <t>Servicios para la comunidad, sociales y personales - EMPLEO </t>
  </si>
  <si>
    <t>210031 </t>
  </si>
  <si>
    <t>Servicios financieros y servicios conexos, servicios inmobiliarios y servicios de leasing - COWORKING </t>
  </si>
  <si>
    <t>2.3.2.02.02.007 </t>
  </si>
  <si>
    <t>210030 </t>
  </si>
  <si>
    <t>Servicios financieros y servicios conexos, servicios inmobiliarios y servicios de leasing- BANCA </t>
  </si>
  <si>
    <t>210095 </t>
  </si>
  <si>
    <t>Servicios financieros y servicios conexos, servicios inmobiliarios y servicios de leasing- EXPOCUERO 2021 </t>
  </si>
  <si>
    <t>210035 </t>
  </si>
  <si>
    <t>Servicios financieros y servicios conexos, servicios inmobiliarios y servicios de leasing- CDE </t>
  </si>
  <si>
    <t>210029 </t>
  </si>
  <si>
    <t>Servicios de alojamiento; servicios de suministro de comidas y bebidas; servicios de transporte; y servicios de distribución de electricidad, gas y agua - CDE </t>
  </si>
  <si>
    <t>2.3.2.02.02.006 </t>
  </si>
  <si>
    <t>210028 </t>
  </si>
  <si>
    <t>Adquisición de servicios </t>
  </si>
  <si>
    <t>2.3.2.02.02 </t>
  </si>
  <si>
    <t>RDF </t>
  </si>
  <si>
    <t>Productos metálicos y paquetes de software. BANCA </t>
  </si>
  <si>
    <t>2.3.2.02.01.004 </t>
  </si>
  <si>
    <t>210094 </t>
  </si>
  <si>
    <t>Productos metálicos y paquetes de software. </t>
  </si>
  <si>
    <t>210090 </t>
  </si>
  <si>
    <t>Productos alimenticios, bebidas y tabaco; textiles, prendas de vestir y productos de cuero - BANCA. </t>
  </si>
  <si>
    <t>2.3.2.02.01.002 </t>
  </si>
  <si>
    <t>210093 </t>
  </si>
  <si>
    <t>Materiales y Suministros </t>
  </si>
  <si>
    <t>2.3.2.02.01 </t>
  </si>
  <si>
    <t>Adquisiciones diferentes de activos. </t>
  </si>
  <si>
    <t>2.3.2.02 </t>
  </si>
  <si>
    <t>Adquisicion de bienes y servicios </t>
  </si>
  <si>
    <t>2.3.2 </t>
  </si>
  <si>
    <t>Inversión </t>
  </si>
  <si>
    <t>2.3 </t>
  </si>
  <si>
    <t>Cuota de fiscalización y auditaje </t>
  </si>
  <si>
    <t>2.1.8.04.01 </t>
  </si>
  <si>
    <t>210027 </t>
  </si>
  <si>
    <t>Contribuciones </t>
  </si>
  <si>
    <t>2.1.8.04 </t>
  </si>
  <si>
    <t>2.1.8 </t>
  </si>
  <si>
    <t>Sentencias </t>
  </si>
  <si>
    <t>2.1.3.13.01.001 </t>
  </si>
  <si>
    <t>210026 </t>
  </si>
  <si>
    <t>Fallos nacionales </t>
  </si>
  <si>
    <t>2.1.3.13.01 </t>
  </si>
  <si>
    <t>Sentencias y Conciliaciones </t>
  </si>
  <si>
    <t>2.1.3.13 </t>
  </si>
  <si>
    <t>2.1.3 </t>
  </si>
  <si>
    <t>Servicios para la comunidad, sociales y personales </t>
  </si>
  <si>
    <t>2.1.2.02.02.009 </t>
  </si>
  <si>
    <t>210025 </t>
  </si>
  <si>
    <t>Servicios prestados a las empresas y servicios de producción </t>
  </si>
  <si>
    <t>2.1.2.02.02.008 </t>
  </si>
  <si>
    <t>210024 </t>
  </si>
  <si>
    <t>Servicios financieros y servicios conexos, servicios inmobiliarios y servicios de leasing </t>
  </si>
  <si>
    <t>2.1.2.02.02.007 </t>
  </si>
  <si>
    <t>210023 </t>
  </si>
  <si>
    <t>Servicios de alojamiento; servicios de suministro de comidas y bebidas; servicios de transporte; y servicios de distribución de electricidad, gas y agua </t>
  </si>
  <si>
    <t>2.1.2.02.02.006 </t>
  </si>
  <si>
    <t>210022 </t>
  </si>
  <si>
    <t>2.1.2.02.02 </t>
  </si>
  <si>
    <t>Productos metalicos y paquetes de software </t>
  </si>
  <si>
    <t>2.1.2.02.01.004 </t>
  </si>
  <si>
    <t>210021 </t>
  </si>
  <si>
    <t>Otros bienes transportables (excepto productos metálicos, maquinaria y equipo) </t>
  </si>
  <si>
    <t>2.1.2.02.01.003 </t>
  </si>
  <si>
    <t>210020 </t>
  </si>
  <si>
    <t>Productos alimenticios, bebidas y tabaco; textiles, prendas de vestir y productos de cuero </t>
  </si>
  <si>
    <t>2.1.2.02.01.002 </t>
  </si>
  <si>
    <t>210019 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</si>
  <si>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</si>
  <si>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</si>
  <si>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</si>
  <si>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</si>
  <si>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</si>
  <si>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</si>
  <si>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</si>
  <si>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</si>
  <si>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210018 </t>
  </si>
  <si>
    <t>Indemnización por vacaciones </t>
  </si>
  <si>
    <t>2.1.1.01.03.001.02 </t>
  </si>
  <si>
    <t>210017 </t>
  </si>
  <si>
    <t>Vacaciones </t>
  </si>
  <si>
    <t>2.1.1.01.03.001.01 </t>
  </si>
  <si>
    <t>210016 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</si>
  <si>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</si>
  <si>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</si>
  <si>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</si>
  <si>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</si>
  <si>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</si>
  <si>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</si>
  <si>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210015 </t>
  </si>
  <si>
    <t>Aportes al ICBF </t>
  </si>
  <si>
    <t>2.1.1.01.02.006 </t>
  </si>
  <si>
    <t>210014 </t>
  </si>
  <si>
    <t>Aportes generales al sistema de riesgos laborales </t>
  </si>
  <si>
    <t>2.1.1.01.02.005 </t>
  </si>
  <si>
    <t>210013 </t>
  </si>
  <si>
    <t>Aportes a cajas de compensación familiar </t>
  </si>
  <si>
    <t>2.1.1.01.02.004 </t>
  </si>
  <si>
    <t>210012 </t>
  </si>
  <si>
    <t>Aportes de cesantías </t>
  </si>
  <si>
    <t>2.1.1.01.02.003 </t>
  </si>
  <si>
    <t>210011 </t>
  </si>
  <si>
    <t>Aportes a la seguridad social en salud </t>
  </si>
  <si>
    <t>2.1.1.01.02.002 </t>
  </si>
  <si>
    <t>210010 </t>
  </si>
  <si>
    <t>Aportes a la seguridad social en pensiones </t>
  </si>
  <si>
    <t>2.1.1.01.02.001 </t>
  </si>
  <si>
    <t>210009 </t>
  </si>
  <si>
    <t>Contribuciones inherentes a la nómina </t>
  </si>
  <si>
    <t>2.1.1.01.02 </t>
  </si>
  <si>
    <t>Factores salariales especiales </t>
  </si>
  <si>
    <t>2.1.1.01.01.002 </t>
  </si>
  <si>
    <t>210008 </t>
  </si>
  <si>
    <t>Prima de vacaciones </t>
  </si>
  <si>
    <t>2.1.1.01.01.001.08.02 </t>
  </si>
  <si>
    <t>210007 </t>
  </si>
  <si>
    <t>Prima de navidad </t>
  </si>
  <si>
    <t>2.1.1.01.01.001.08.01 </t>
  </si>
  <si>
    <t>210006 </t>
  </si>
  <si>
    <t>2.1.1.01.01.001.08 </t>
  </si>
  <si>
    <t>Bonificación por servicios prestados </t>
  </si>
  <si>
    <t>2.1.1.01.01.001.07 </t>
  </si>
  <si>
    <t>210005 </t>
  </si>
  <si>
    <t>Prima de servicios </t>
  </si>
  <si>
    <t>2.1.1.01.01.001.06 </t>
  </si>
  <si>
    <t>210004 </t>
  </si>
  <si>
    <t>Sueldo básico </t>
  </si>
  <si>
    <t>2.1.1.01.01.001.01 </t>
  </si>
  <si>
    <t>210003 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</si>
  <si>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</si>
  <si>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</si>
  <si>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</si>
  <si>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</si>
  <si>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</si>
  <si>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</si>
  <si>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</si>
  <si>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</si>
  <si>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</si>
  <si>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</si>
  <si>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</si>
  <si>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</si>
  <si>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</si>
  <si>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</si>
  <si>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</si>
  <si>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</si>
  <si>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</si>
  <si>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</si>
  <si>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</si>
  <si>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</si>
  <si>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</si>
  <si>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</si>
  <si>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</si>
  <si>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</si>
  <si>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</si>
  <si>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</si>
  <si>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</si>
  <si>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</si>
  <si>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</si>
  <si>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</si>
  <si>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</si>
  <si>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</si>
  <si>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</si>
  <si>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</si>
  <si>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</si>
  <si>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</si>
  <si>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Periodo comprendido entre 01-01-2021 y 31-12-2021</t>
  </si>
  <si>
    <t>EJECUCION PRESUPUESTAL DE GASTOS</t>
  </si>
  <si>
    <t>NIT: 00804014968 - 1</t>
  </si>
  <si>
    <t>INSTITUTO MUNICIPAL DE EMPLEO Y FOMENTO EMPRESARIAL - IMEBU</t>
  </si>
  <si>
    <t>Depositos </t>
  </si>
  <si>
    <t>1.2.05.02 </t>
  </si>
  <si>
    <t>Rendimientos financieros </t>
  </si>
  <si>
    <t>1.2.05 </t>
  </si>
  <si>
    <t>Establecimientos Públicos </t>
  </si>
  <si>
    <t>1.2.02.01 </t>
  </si>
  <si>
    <t>Excedente Financiero </t>
  </si>
  <si>
    <t>1.2.02 </t>
  </si>
  <si>
    <t>Recursos de Capital </t>
  </si>
  <si>
    <t>1.2 </t>
  </si>
  <si>
    <t>Otras unidades de gobierno </t>
  </si>
  <si>
    <t>1.1.02.06.006.06 </t>
  </si>
  <si>
    <t>Transferencias de otras entidades del gobierno nacional </t>
  </si>
  <si>
    <t>1.1.02.06.006. </t>
  </si>
  <si>
    <t>Transferencias Corrientes </t>
  </si>
  <si>
    <t>1.1.02.06. </t>
  </si>
  <si>
    <t>Ingresos No Tributarios </t>
  </si>
  <si>
    <t>1.1.02 </t>
  </si>
  <si>
    <t>Ingresos Corrientes </t>
  </si>
  <si>
    <t>1.1. </t>
  </si>
  <si>
    <t>Ingresos </t>
  </si>
  <si>
    <t>1 </t>
  </si>
  <si>
    <t>Saldo Por Recaudar</t>
  </si>
  <si>
    <t>Total Recaudos</t>
  </si>
  <si>
    <t>Devoluciones</t>
  </si>
  <si>
    <t>Recaudos Mes Actual</t>
  </si>
  <si>
    <t>Recaudos Diciembre</t>
  </si>
  <si>
    <t>Recaudos Noviembre</t>
  </si>
  <si>
    <t>Recaudos Octubre</t>
  </si>
  <si>
    <t>Recaudos Septiembre</t>
  </si>
  <si>
    <t>Recaudos Agosto</t>
  </si>
  <si>
    <t>Recaudos Julio</t>
  </si>
  <si>
    <t>Recaudos Junio</t>
  </si>
  <si>
    <t>Recaudos Mayo</t>
  </si>
  <si>
    <t>Recaudos Abril</t>
  </si>
  <si>
    <t>Recaudos Marzo</t>
  </si>
  <si>
    <t>Recaudos Febrero</t>
  </si>
  <si>
    <t>Recaudos Enero</t>
  </si>
  <si>
    <t>Rubro Presupuestales</t>
  </si>
  <si>
    <t>EJECUCION PRESUPUESTAL DE INGRESOS</t>
  </si>
  <si>
    <t>PRESUPUESTO DEFINITIVO</t>
  </si>
  <si>
    <t>CDP</t>
  </si>
  <si>
    <t>RP</t>
  </si>
  <si>
    <t>PAGOS</t>
  </si>
  <si>
    <t>PROYECTO</t>
  </si>
  <si>
    <t>CDE</t>
  </si>
  <si>
    <t>BANCA</t>
  </si>
  <si>
    <t>COWORKING</t>
  </si>
  <si>
    <t>EMPLEO</t>
  </si>
  <si>
    <t>funcionamiento</t>
  </si>
  <si>
    <t>inversion</t>
  </si>
  <si>
    <t>BANCA-CREDITOS</t>
  </si>
  <si>
    <t>BANCA-VICTIMAS (CREDITOS CONDONABLES)</t>
  </si>
  <si>
    <t>BANCA-PASIVO EXIGIBLE</t>
  </si>
  <si>
    <t>RUBRO</t>
  </si>
  <si>
    <t>Productos alimenticios, bebidas y tabaco; textiles, prendas de vestir y productos de cuero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</si>
  <si>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</si>
  <si>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</si>
  <si>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 xml:space="preserve">Servicios para la comunidad, sociales y personales </t>
  </si>
  <si>
    <t>Total Ingresos</t>
  </si>
  <si>
    <t>Total Ejecutado</t>
  </si>
  <si>
    <t>Total Gastos Funcionamiento</t>
  </si>
  <si>
    <t>Total Gastos Inversión</t>
  </si>
  <si>
    <t>Total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</si>
</sst>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</numFmts>
  <fonts count="22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  <font>
      <b/>
      <sz val="10.5"/>
      <color theme="1"/>
      <name val="Barlow Medium"/>
    </font>
    <font>
      <sz val="10.5"/>
      <color theme="1"/>
      <name val="Barlow Medium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9FF66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8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9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2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59">
    <xf numFmtId="0" fontId="0" fillId="0" borderId="0" xfId="0"/>
    <xf numFmtId="0" fontId="0" fillId="0" borderId="0" xfId="0" applyFont="1"/>
    <xf numFmtId="0" fontId="0" fillId="3" borderId="0" xfId="0" applyFont="1" applyFill="1" applyBorder="1" applyAlignment="1">
      <alignment vertical="top"/>
    </xf>
    <xf numFmtId="0" fontId="0" fillId="3" borderId="6" xfId="0" applyFont="1" applyFill="1" applyBorder="1" applyAlignment="1">
      <alignment vertical="top"/>
    </xf>
    <xf numFmtId="0" fontId="0" fillId="3" borderId="0" xfId="0" applyFont="1" applyFill="1" applyBorder="1"/>
    <xf numFmtId="0" fontId="0" fillId="3" borderId="6" xfId="0" applyFont="1" applyFill="1" applyBorder="1"/>
    <xf numFmtId="0" fontId="0" fillId="0" borderId="2" xfId="0" applyFont="1" applyBorder="1" applyAlignment="1">
      <alignment vertical="center"/>
    </xf>
    <xf numFmtId="9" fontId="14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vertical="center"/>
    </xf>
    <xf numFmtId="167" fontId="14" fillId="2" borderId="2" xfId="108" applyNumberFormat="1" applyFont="1" applyFill="1" applyBorder="1" applyAlignment="1">
      <alignment vertical="center"/>
    </xf>
    <xf numFmtId="9" fontId="14" fillId="2" borderId="2" xfId="107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vertical="center"/>
    </xf>
    <xf numFmtId="0" fontId="13" fillId="2" borderId="4" xfId="0" applyFont="1" applyFill="1" applyBorder="1" applyAlignment="1">
      <alignment horizontal="justify"/>
    </xf>
    <xf numFmtId="0" fontId="13" fillId="2" borderId="5" xfId="0" applyFont="1" applyFill="1" applyBorder="1"/>
    <xf numFmtId="9" fontId="14" fillId="2" borderId="5" xfId="0" applyNumberFormat="1" applyFont="1" applyFill="1" applyBorder="1" applyAlignment="1">
      <alignment horizontal="center" vertical="center"/>
    </xf>
    <xf numFmtId="9" fontId="14" fillId="2" borderId="3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justify" vertical="center" wrapText="1"/>
    </xf>
    <xf numFmtId="0" fontId="14" fillId="2" borderId="2" xfId="0" applyFont="1" applyFill="1" applyBorder="1" applyAlignment="1">
      <alignment horizontal="justify" vertical="center" wrapText="1"/>
    </xf>
    <xf numFmtId="0" fontId="16" fillId="0" borderId="2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3" fontId="16" fillId="0" borderId="2" xfId="0" applyNumberFormat="1" applyFont="1" applyBorder="1" applyAlignment="1">
      <alignment horizontal="center" vertical="center" wrapText="1"/>
    </xf>
    <xf numFmtId="3" fontId="0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/>
    </xf>
    <xf numFmtId="168" fontId="15" fillId="0" borderId="2" xfId="0" applyNumberFormat="1" applyFont="1" applyBorder="1" applyAlignment="1">
      <alignment horizontal="center" vertical="center" wrapText="1"/>
    </xf>
    <xf numFmtId="9" fontId="13" fillId="0" borderId="2" xfId="107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68" fontId="0" fillId="0" borderId="2" xfId="0" applyNumberFormat="1" applyFont="1" applyBorder="1" applyAlignment="1">
      <alignment horizontal="center" vertical="center" wrapText="1"/>
    </xf>
    <xf numFmtId="9" fontId="16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168" fontId="13" fillId="0" borderId="2" xfId="108" applyNumberFormat="1" applyFont="1" applyFill="1" applyBorder="1" applyAlignment="1">
      <alignment horizontal="right" vertical="center" wrapText="1"/>
    </xf>
    <xf numFmtId="168" fontId="15" fillId="0" borderId="2" xfId="0" applyNumberFormat="1" applyFont="1" applyBorder="1" applyAlignment="1">
      <alignment horizontal="right" vertical="center" wrapText="1"/>
    </xf>
    <xf numFmtId="168" fontId="0" fillId="0" borderId="0" xfId="0" applyNumberFormat="1" applyFont="1"/>
    <xf numFmtId="166" fontId="0" fillId="0" borderId="2" xfId="0" applyNumberFormat="1" applyFont="1" applyBorder="1" applyAlignment="1">
      <alignment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0" fontId="0" fillId="3" borderId="0" xfId="0" applyFont="1" applyFill="1" applyBorder="1" applyAlignment="1">
      <alignment horizontal="right" vertical="top"/>
    </xf>
    <xf numFmtId="167" fontId="13" fillId="2" borderId="2" xfId="108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68" fontId="15" fillId="0" borderId="2" xfId="0" applyNumberFormat="1" applyFont="1" applyFill="1" applyBorder="1" applyAlignment="1">
      <alignment horizontal="right" vertical="center" wrapText="1"/>
    </xf>
    <xf numFmtId="167" fontId="0" fillId="0" borderId="0" xfId="108" applyNumberFormat="1" applyFont="1"/>
    <xf numFmtId="167" fontId="0" fillId="0" borderId="0" xfId="108" applyNumberFormat="1" applyFont="1" applyAlignment="1">
      <alignment horizontal="right"/>
    </xf>
    <xf numFmtId="3" fontId="0" fillId="0" borderId="0" xfId="0" applyNumberFormat="1" applyFont="1"/>
    <xf numFmtId="9" fontId="13" fillId="0" borderId="1" xfId="107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68" fontId="13" fillId="0" borderId="1" xfId="108" applyNumberFormat="1" applyFont="1" applyFill="1" applyBorder="1" applyAlignment="1">
      <alignment horizontal="right" vertical="center" wrapText="1"/>
    </xf>
    <xf numFmtId="3" fontId="16" fillId="0" borderId="1" xfId="0" applyNumberFormat="1" applyFont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168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9" fontId="13" fillId="0" borderId="1" xfId="107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168" fontId="0" fillId="0" borderId="1" xfId="0" applyNumberFormat="1" applyFont="1" applyFill="1" applyBorder="1" applyAlignment="1">
      <alignment horizontal="center" vertical="center" wrapText="1"/>
    </xf>
    <xf numFmtId="164" fontId="14" fillId="2" borderId="2" xfId="108" applyNumberFormat="1" applyFont="1" applyFill="1" applyBorder="1" applyAlignment="1">
      <alignment horizontal="right" vertical="center" wrapText="1"/>
    </xf>
    <xf numFmtId="164" fontId="14" fillId="2" borderId="1" xfId="108" applyNumberFormat="1" applyFont="1" applyFill="1" applyBorder="1" applyAlignment="1">
      <alignment horizontal="right" vertical="center" wrapText="1"/>
    </xf>
    <xf numFmtId="168" fontId="0" fillId="0" borderId="2" xfId="0" applyNumberFormat="1" applyFont="1" applyBorder="1" applyAlignment="1">
      <alignment horizontal="right"/>
    </xf>
    <xf numFmtId="168" fontId="0" fillId="0" borderId="2" xfId="0" applyNumberFormat="1" applyFont="1" applyFill="1" applyBorder="1" applyAlignment="1">
      <alignment horizontal="right"/>
    </xf>
    <xf numFmtId="166" fontId="14" fillId="0" borderId="2" xfId="0" applyNumberFormat="1" applyFont="1" applyBorder="1" applyAlignment="1">
      <alignment horizontal="justify" vertical="center" wrapText="1"/>
    </xf>
    <xf numFmtId="0" fontId="14" fillId="0" borderId="2" xfId="0" applyFont="1" applyBorder="1" applyAlignment="1">
      <alignment horizontal="justify" vertical="center" wrapText="1"/>
    </xf>
    <xf numFmtId="0" fontId="0" fillId="3" borderId="0" xfId="0" applyFont="1" applyFill="1" applyBorder="1" applyAlignment="1">
      <alignment horizontal="left" vertical="top"/>
    </xf>
    <xf numFmtId="0" fontId="13" fillId="2" borderId="2" xfId="0" applyFont="1" applyFill="1" applyBorder="1" applyAlignment="1">
      <alignment horizontal="left" vertical="center"/>
    </xf>
    <xf numFmtId="0" fontId="0" fillId="0" borderId="0" xfId="0" applyFont="1" applyAlignment="1">
      <alignment horizontal="left"/>
    </xf>
    <xf numFmtId="1" fontId="11" fillId="0" borderId="2" xfId="0" applyNumberFormat="1" applyFont="1" applyFill="1" applyBorder="1" applyAlignment="1">
      <alignment horizontal="right" vertical="center"/>
    </xf>
    <xf numFmtId="1" fontId="11" fillId="0" borderId="2" xfId="0" applyNumberFormat="1" applyFont="1" applyFill="1" applyBorder="1" applyAlignment="1">
      <alignment horizontal="right" vertical="center" wrapText="1"/>
    </xf>
    <xf numFmtId="166" fontId="13" fillId="0" borderId="2" xfId="0" applyNumberFormat="1" applyFont="1" applyFill="1" applyBorder="1" applyAlignment="1">
      <alignment horizontal="right" vertical="center" wrapText="1"/>
    </xf>
    <xf numFmtId="167" fontId="14" fillId="2" borderId="2" xfId="108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horizontal="center" vertical="center"/>
    </xf>
    <xf numFmtId="166" fontId="0" fillId="0" borderId="1" xfId="0" applyNumberFormat="1" applyFont="1" applyBorder="1" applyAlignment="1">
      <alignment horizontal="center" vertical="center" wrapText="1"/>
    </xf>
    <xf numFmtId="0" fontId="1" fillId="0" borderId="0" xfId="117"/>
    <xf numFmtId="0" fontId="17" fillId="5" borderId="8" xfId="117" applyFont="1" applyFill="1" applyBorder="1" applyAlignment="1">
      <alignment horizontal="right" wrapText="1"/>
    </xf>
    <xf numFmtId="4" fontId="17" fillId="5" borderId="8" xfId="117" applyNumberFormat="1" applyFont="1" applyFill="1" applyBorder="1" applyAlignment="1">
      <alignment horizontal="right" wrapText="1"/>
    </xf>
    <xf numFmtId="0" fontId="17" fillId="5" borderId="8" xfId="117" applyFont="1" applyFill="1" applyBorder="1" applyAlignment="1">
      <alignment wrapText="1"/>
    </xf>
    <xf numFmtId="0" fontId="18" fillId="0" borderId="8" xfId="117" applyFont="1" applyBorder="1" applyAlignment="1">
      <alignment horizontal="center" vertical="center" wrapText="1"/>
    </xf>
    <xf numFmtId="0" fontId="17" fillId="0" borderId="0" xfId="117" applyFont="1" applyAlignment="1">
      <alignment wrapText="1"/>
    </xf>
    <xf numFmtId="0" fontId="19" fillId="0" borderId="0" xfId="117" applyFont="1" applyAlignment="1">
      <alignment wrapText="1"/>
    </xf>
    <xf numFmtId="0" fontId="19" fillId="6" borderId="0" xfId="117" applyFont="1" applyFill="1" applyAlignment="1">
      <alignment wrapText="1"/>
    </xf>
    <xf numFmtId="0" fontId="19" fillId="9" borderId="0" xfId="117" applyFont="1" applyFill="1" applyAlignment="1">
      <alignment wrapText="1"/>
    </xf>
    <xf numFmtId="0" fontId="17" fillId="10" borderId="8" xfId="117" applyFont="1" applyFill="1" applyBorder="1" applyAlignment="1">
      <alignment wrapText="1"/>
    </xf>
    <xf numFmtId="4" fontId="17" fillId="10" borderId="8" xfId="117" applyNumberFormat="1" applyFont="1" applyFill="1" applyBorder="1" applyAlignment="1">
      <alignment horizontal="right" wrapText="1"/>
    </xf>
    <xf numFmtId="0" fontId="17" fillId="10" borderId="8" xfId="117" applyFont="1" applyFill="1" applyBorder="1" applyAlignment="1">
      <alignment horizontal="right" wrapText="1"/>
    </xf>
    <xf numFmtId="0" fontId="1" fillId="10" borderId="0" xfId="117" applyFill="1"/>
    <xf numFmtId="0" fontId="17" fillId="8" borderId="8" xfId="117" applyFont="1" applyFill="1" applyBorder="1" applyAlignment="1">
      <alignment wrapText="1"/>
    </xf>
    <xf numFmtId="4" fontId="17" fillId="8" borderId="8" xfId="117" applyNumberFormat="1" applyFont="1" applyFill="1" applyBorder="1" applyAlignment="1">
      <alignment horizontal="right" wrapText="1"/>
    </xf>
    <xf numFmtId="0" fontId="17" fillId="8" borderId="8" xfId="117" applyFont="1" applyFill="1" applyBorder="1" applyAlignment="1">
      <alignment horizontal="right" wrapText="1"/>
    </xf>
    <xf numFmtId="0" fontId="1" fillId="8" borderId="0" xfId="117" applyFill="1"/>
    <xf numFmtId="0" fontId="17" fillId="7" borderId="8" xfId="117" applyFont="1" applyFill="1" applyBorder="1" applyAlignment="1">
      <alignment wrapText="1"/>
    </xf>
    <xf numFmtId="4" fontId="17" fillId="7" borderId="8" xfId="117" applyNumberFormat="1" applyFont="1" applyFill="1" applyBorder="1" applyAlignment="1">
      <alignment horizontal="right" wrapText="1"/>
    </xf>
    <xf numFmtId="0" fontId="17" fillId="7" borderId="8" xfId="117" applyFont="1" applyFill="1" applyBorder="1" applyAlignment="1">
      <alignment horizontal="right" wrapText="1"/>
    </xf>
    <xf numFmtId="0" fontId="1" fillId="7" borderId="0" xfId="117" applyFill="1"/>
    <xf numFmtId="0" fontId="1" fillId="0" borderId="0" xfId="117" applyAlignment="1">
      <alignment vertical="center"/>
    </xf>
    <xf numFmtId="0" fontId="1" fillId="0" borderId="0" xfId="117" applyAlignment="1">
      <alignment vertical="center" wrapText="1"/>
    </xf>
    <xf numFmtId="4" fontId="1" fillId="0" borderId="0" xfId="117" applyNumberFormat="1" applyAlignment="1">
      <alignment vertical="center"/>
    </xf>
    <xf numFmtId="167" fontId="1" fillId="0" borderId="0" xfId="108" applyNumberFormat="1" applyFont="1"/>
    <xf numFmtId="165" fontId="1" fillId="0" borderId="0" xfId="108" applyFont="1" applyAlignment="1">
      <alignment horizontal="left" indent="9"/>
    </xf>
    <xf numFmtId="167" fontId="1" fillId="0" borderId="0" xfId="108" applyNumberFormat="1" applyFont="1" applyAlignment="1">
      <alignment horizontal="left" indent="9"/>
    </xf>
    <xf numFmtId="4" fontId="17" fillId="0" borderId="8" xfId="117" applyNumberFormat="1" applyFont="1" applyFill="1" applyBorder="1" applyAlignment="1">
      <alignment horizontal="right" wrapText="1"/>
    </xf>
    <xf numFmtId="167" fontId="1" fillId="0" borderId="0" xfId="108" applyNumberFormat="1" applyFont="1" applyFill="1"/>
    <xf numFmtId="165" fontId="13" fillId="2" borderId="2" xfId="108" applyNumberFormat="1" applyFont="1" applyFill="1" applyBorder="1" applyAlignment="1">
      <alignment horizontal="right" vertical="center"/>
    </xf>
    <xf numFmtId="0" fontId="1" fillId="0" borderId="0" xfId="117" applyFill="1"/>
    <xf numFmtId="9" fontId="0" fillId="0" borderId="0" xfId="107" applyFont="1"/>
    <xf numFmtId="0" fontId="21" fillId="0" borderId="0" xfId="0" applyFont="1" applyAlignment="1">
      <alignment vertical="center"/>
    </xf>
    <xf numFmtId="0" fontId="21" fillId="0" borderId="8" xfId="117" applyFont="1" applyFill="1" applyBorder="1" applyAlignment="1">
      <alignment vertical="center" wrapText="1"/>
    </xf>
    <xf numFmtId="167" fontId="21" fillId="0" borderId="8" xfId="108" applyNumberFormat="1" applyFont="1" applyFill="1" applyBorder="1" applyAlignment="1">
      <alignment horizontal="right" vertical="center" wrapText="1"/>
    </xf>
    <xf numFmtId="0" fontId="21" fillId="0" borderId="0" xfId="0" applyFont="1" applyFill="1" applyAlignment="1">
      <alignment vertical="center"/>
    </xf>
    <xf numFmtId="0" fontId="20" fillId="0" borderId="8" xfId="117" applyFont="1" applyFill="1" applyBorder="1" applyAlignment="1">
      <alignment horizontal="center" vertical="center" wrapText="1"/>
    </xf>
    <xf numFmtId="0" fontId="20" fillId="11" borderId="8" xfId="117" applyFont="1" applyFill="1" applyBorder="1" applyAlignment="1">
      <alignment horizontal="center" vertical="center" wrapText="1"/>
    </xf>
    <xf numFmtId="0" fontId="20" fillId="11" borderId="2" xfId="117" applyFont="1" applyFill="1" applyBorder="1" applyAlignment="1">
      <alignment horizontal="center" vertical="center" wrapText="1"/>
    </xf>
    <xf numFmtId="0" fontId="20" fillId="0" borderId="2" xfId="117" applyFont="1" applyFill="1" applyBorder="1" applyAlignment="1">
      <alignment horizontal="center" vertical="center" wrapText="1"/>
    </xf>
    <xf numFmtId="0" fontId="21" fillId="0" borderId="8" xfId="117" applyFont="1" applyFill="1" applyBorder="1" applyAlignment="1">
      <alignment horizontal="justify" vertical="center" wrapText="1"/>
    </xf>
    <xf numFmtId="0" fontId="21" fillId="0" borderId="2" xfId="117" applyFont="1" applyFill="1" applyBorder="1" applyAlignment="1">
      <alignment horizontal="justify" vertical="center" wrapText="1"/>
    </xf>
    <xf numFmtId="167" fontId="21" fillId="0" borderId="2" xfId="108" applyNumberFormat="1" applyFont="1" applyFill="1" applyBorder="1" applyAlignment="1">
      <alignment vertical="center"/>
    </xf>
    <xf numFmtId="167" fontId="21" fillId="0" borderId="0" xfId="108" applyNumberFormat="1" applyFont="1" applyFill="1" applyAlignment="1">
      <alignment vertical="center"/>
    </xf>
    <xf numFmtId="168" fontId="15" fillId="0" borderId="1" xfId="0" applyNumberFormat="1" applyFont="1" applyBorder="1" applyAlignment="1">
      <alignment horizontal="center" vertical="center" wrapText="1"/>
    </xf>
    <xf numFmtId="168" fontId="15" fillId="0" borderId="7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9" fontId="0" fillId="0" borderId="7" xfId="0" applyNumberFormat="1" applyFont="1" applyBorder="1" applyAlignment="1">
      <alignment horizontal="center" vertical="center"/>
    </xf>
    <xf numFmtId="3" fontId="0" fillId="4" borderId="1" xfId="0" applyNumberFormat="1" applyFont="1" applyFill="1" applyBorder="1" applyAlignment="1">
      <alignment horizontal="center" vertical="center" wrapText="1"/>
    </xf>
    <xf numFmtId="3" fontId="0" fillId="4" borderId="7" xfId="0" applyNumberFormat="1" applyFont="1" applyFill="1" applyBorder="1" applyAlignment="1">
      <alignment horizontal="center" vertical="center" wrapText="1"/>
    </xf>
    <xf numFmtId="164" fontId="14" fillId="2" borderId="1" xfId="108" applyNumberFormat="1" applyFont="1" applyFill="1" applyBorder="1" applyAlignment="1">
      <alignment horizontal="right" vertical="center" wrapText="1"/>
    </xf>
    <xf numFmtId="164" fontId="14" fillId="2" borderId="7" xfId="108" applyNumberFormat="1" applyFont="1" applyFill="1" applyBorder="1" applyAlignment="1">
      <alignment horizontal="right" vertical="center" wrapText="1"/>
    </xf>
    <xf numFmtId="164" fontId="14" fillId="2" borderId="1" xfId="108" applyNumberFormat="1" applyFont="1" applyFill="1" applyBorder="1" applyAlignment="1">
      <alignment horizontal="center" vertical="center" wrapText="1"/>
    </xf>
    <xf numFmtId="164" fontId="14" fillId="2" borderId="7" xfId="108" applyNumberFormat="1" applyFont="1" applyFill="1" applyBorder="1" applyAlignment="1">
      <alignment horizontal="center" vertical="center" wrapText="1"/>
    </xf>
    <xf numFmtId="9" fontId="13" fillId="0" borderId="1" xfId="107" applyFont="1" applyFill="1" applyBorder="1" applyAlignment="1">
      <alignment horizontal="center" vertical="center" wrapText="1"/>
    </xf>
    <xf numFmtId="9" fontId="13" fillId="0" borderId="7" xfId="107" applyFont="1" applyFill="1" applyBorder="1" applyAlignment="1">
      <alignment horizontal="center" vertical="center" wrapText="1"/>
    </xf>
    <xf numFmtId="2" fontId="13" fillId="0" borderId="2" xfId="109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horizontal="center" vertical="top"/>
    </xf>
    <xf numFmtId="14" fontId="0" fillId="0" borderId="1" xfId="0" applyNumberFormat="1" applyFont="1" applyFill="1" applyBorder="1" applyAlignment="1">
      <alignment horizontal="center" vertical="top"/>
    </xf>
    <xf numFmtId="0" fontId="14" fillId="2" borderId="2" xfId="0" applyFont="1" applyFill="1" applyBorder="1" applyAlignment="1">
      <alignment horizontal="center" vertical="center" wrapText="1"/>
    </xf>
    <xf numFmtId="2" fontId="14" fillId="0" borderId="2" xfId="109" applyNumberFormat="1" applyFont="1" applyBorder="1" applyAlignment="1">
      <alignment horizontal="center" vertical="center" wrapText="1"/>
    </xf>
    <xf numFmtId="2" fontId="14" fillId="0" borderId="1" xfId="109" applyNumberFormat="1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2" fontId="14" fillId="0" borderId="2" xfId="109" applyNumberFormat="1" applyFont="1" applyBorder="1" applyAlignment="1">
      <alignment horizontal="left" vertical="center" wrapText="1"/>
    </xf>
    <xf numFmtId="2" fontId="14" fillId="0" borderId="2" xfId="109" applyNumberFormat="1" applyFont="1" applyFill="1" applyBorder="1" applyAlignment="1">
      <alignment horizontal="left" vertical="center" wrapText="1"/>
    </xf>
    <xf numFmtId="168" fontId="13" fillId="0" borderId="1" xfId="108" applyNumberFormat="1" applyFont="1" applyFill="1" applyBorder="1" applyAlignment="1">
      <alignment horizontal="center" vertical="center" wrapText="1"/>
    </xf>
    <xf numFmtId="168" fontId="13" fillId="0" borderId="7" xfId="108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3" fontId="16" fillId="0" borderId="1" xfId="0" applyNumberFormat="1" applyFont="1" applyBorder="1" applyAlignment="1">
      <alignment horizontal="center" vertical="center" wrapText="1"/>
    </xf>
    <xf numFmtId="3" fontId="16" fillId="0" borderId="7" xfId="0" applyNumberFormat="1" applyFont="1" applyBorder="1" applyAlignment="1">
      <alignment horizontal="center" vertical="center" wrapText="1"/>
    </xf>
    <xf numFmtId="0" fontId="19" fillId="0" borderId="0" xfId="117" applyFont="1" applyAlignment="1">
      <alignment wrapText="1"/>
    </xf>
    <xf numFmtId="0" fontId="17" fillId="0" borderId="0" xfId="117" applyFont="1" applyAlignment="1">
      <alignment horizontal="left" wrapText="1"/>
    </xf>
    <xf numFmtId="0" fontId="19" fillId="6" borderId="0" xfId="117" applyFont="1" applyFill="1" applyAlignment="1">
      <alignment horizontal="center" wrapText="1"/>
    </xf>
  </cellXfs>
  <cellStyles count="118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10" xfId="117"/>
    <cellStyle name="Normal 2" xfId="109"/>
    <cellStyle name="Normal 3" xfId="112"/>
    <cellStyle name="Normal 4" xfId="111"/>
    <cellStyle name="Normal 5" xfId="110"/>
    <cellStyle name="Normal 6" xfId="113"/>
    <cellStyle name="Normal 7" xfId="114"/>
    <cellStyle name="Normal 8" xfId="115"/>
    <cellStyle name="Normal 9" xfId="116"/>
    <cellStyle name="Porcentaje" xfId="107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5"/>
      <color rgb="FF00CC99"/>
      <color rgb="FFFF714F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0</xdr:row>
      <xdr:rowOff>38100</xdr:rowOff>
    </xdr:from>
    <xdr:to>
      <xdr:col>2</xdr:col>
      <xdr:colOff>326543</xdr:colOff>
      <xdr:row>3</xdr:row>
      <xdr:rowOff>131163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4796"/>
          <a:ext cx="625318" cy="623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tabSelected="1" zoomScale="70" zoomScaleNormal="70" zoomScaleSheetLayoutView="70" workbookViewId="0">
      <selection activeCell="L12" sqref="L12"/>
    </sheetView>
  </sheetViews>
  <sheetFormatPr baseColWidth="10" defaultColWidth="11.25" defaultRowHeight="14.25"/>
  <cols>
    <col min="1" max="1" width="9.75" style="1" customWidth="1"/>
    <col min="2" max="2" width="30.875" style="1" hidden="1" customWidth="1"/>
    <col min="3" max="3" width="16.625" style="1" customWidth="1"/>
    <col min="4" max="4" width="17.875" style="1" customWidth="1"/>
    <col min="5" max="5" width="44.375" style="1" customWidth="1"/>
    <col min="6" max="6" width="41.75" style="1" customWidth="1"/>
    <col min="7" max="7" width="19.5" style="1" hidden="1" customWidth="1"/>
    <col min="8" max="8" width="43.625" style="1" hidden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customWidth="1"/>
    <col min="15" max="15" width="27.375" style="73" hidden="1" customWidth="1"/>
    <col min="16" max="16" width="20.125" style="43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customWidth="1"/>
    <col min="22" max="22" width="16.875" style="43" customWidth="1"/>
    <col min="23" max="25" width="16.875" style="1" hidden="1" customWidth="1"/>
    <col min="26" max="26" width="21.125" style="1" hidden="1" customWidth="1"/>
    <col min="27" max="27" width="24.125" style="1" bestFit="1" customWidth="1"/>
    <col min="28" max="28" width="13.75" style="1" customWidth="1"/>
    <col min="29" max="29" width="23.875" style="1" customWidth="1"/>
    <col min="30" max="31" width="15.375" style="1" customWidth="1"/>
    <col min="32" max="16384" width="11.25" style="1"/>
  </cols>
  <sheetData>
    <row r="1" spans="1:31" ht="15">
      <c r="A1" s="140"/>
      <c r="B1" s="146" t="s">
        <v>85</v>
      </c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9" t="s">
        <v>86</v>
      </c>
      <c r="AD1" s="149"/>
      <c r="AE1" s="149"/>
    </row>
    <row r="2" spans="1:31" ht="15">
      <c r="A2" s="140"/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50" t="s">
        <v>36</v>
      </c>
      <c r="AD2" s="150"/>
      <c r="AE2" s="150"/>
    </row>
    <row r="3" spans="1:31" ht="15">
      <c r="A3" s="140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50" t="s">
        <v>33</v>
      </c>
      <c r="AD3" s="150"/>
      <c r="AE3" s="150"/>
    </row>
    <row r="4" spans="1:31" ht="15">
      <c r="A4" s="140"/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50" t="s">
        <v>32</v>
      </c>
      <c r="AD4" s="150"/>
      <c r="AE4" s="150"/>
    </row>
    <row r="5" spans="1:31" ht="15">
      <c r="A5" s="141" t="s">
        <v>30</v>
      </c>
      <c r="B5" s="141"/>
      <c r="C5" s="141"/>
      <c r="D5" s="143">
        <v>44385</v>
      </c>
      <c r="E5" s="143"/>
      <c r="F5" s="143"/>
      <c r="G5" s="143"/>
      <c r="H5" s="143"/>
      <c r="I5" s="143"/>
      <c r="J5" s="143"/>
      <c r="K5" s="143"/>
      <c r="L5" s="143"/>
      <c r="M5" s="2"/>
      <c r="N5" s="2"/>
      <c r="O5" s="71"/>
      <c r="P5" s="41"/>
      <c r="Q5" s="2"/>
      <c r="R5" s="2"/>
      <c r="S5" s="2"/>
      <c r="T5" s="2"/>
      <c r="U5" s="2"/>
      <c r="V5" s="41"/>
      <c r="W5" s="2"/>
      <c r="X5" s="2"/>
      <c r="Y5" s="2"/>
      <c r="Z5" s="2"/>
      <c r="AA5" s="2"/>
      <c r="AB5" s="2"/>
      <c r="AC5" s="2"/>
      <c r="AD5" s="2"/>
      <c r="AE5" s="3"/>
    </row>
    <row r="6" spans="1:31" ht="15">
      <c r="A6" s="142" t="s">
        <v>31</v>
      </c>
      <c r="B6" s="142"/>
      <c r="C6" s="142"/>
      <c r="D6" s="144">
        <v>44561</v>
      </c>
      <c r="E6" s="144"/>
      <c r="F6" s="144"/>
      <c r="G6" s="144"/>
      <c r="H6" s="144"/>
      <c r="I6" s="144"/>
      <c r="J6" s="144"/>
      <c r="K6" s="144"/>
      <c r="L6" s="144"/>
      <c r="M6" s="2"/>
      <c r="N6" s="2"/>
      <c r="O6" s="71"/>
      <c r="P6" s="41"/>
      <c r="Q6" s="2"/>
      <c r="R6" s="2"/>
      <c r="S6" s="2"/>
      <c r="T6" s="2"/>
      <c r="U6" s="2"/>
      <c r="V6" s="41"/>
      <c r="W6" s="2"/>
      <c r="X6" s="2"/>
      <c r="Y6" s="2"/>
      <c r="Z6" s="2"/>
      <c r="AA6" s="2"/>
      <c r="AB6" s="2"/>
      <c r="AC6" s="2"/>
      <c r="AD6" s="4"/>
      <c r="AE6" s="5"/>
    </row>
    <row r="7" spans="1:31" ht="15">
      <c r="A7" s="6"/>
      <c r="B7" s="148"/>
      <c r="C7" s="148"/>
      <c r="D7" s="148"/>
      <c r="E7" s="148"/>
      <c r="F7" s="148"/>
      <c r="G7" s="148" t="s">
        <v>10</v>
      </c>
      <c r="H7" s="148"/>
      <c r="I7" s="148"/>
      <c r="J7" s="148"/>
      <c r="K7" s="148"/>
      <c r="L7" s="148" t="s">
        <v>25</v>
      </c>
      <c r="M7" s="148"/>
      <c r="N7" s="148"/>
      <c r="O7" s="148" t="s">
        <v>23</v>
      </c>
      <c r="P7" s="148"/>
      <c r="Q7" s="148"/>
      <c r="R7" s="148"/>
      <c r="S7" s="148"/>
      <c r="T7" s="148"/>
      <c r="U7" s="148"/>
      <c r="V7" s="148" t="s">
        <v>17</v>
      </c>
      <c r="W7" s="148"/>
      <c r="X7" s="148"/>
      <c r="Y7" s="148"/>
      <c r="Z7" s="148"/>
      <c r="AA7" s="148"/>
      <c r="AB7" s="145" t="s">
        <v>18</v>
      </c>
      <c r="AC7" s="145" t="s">
        <v>26</v>
      </c>
      <c r="AD7" s="145" t="s">
        <v>24</v>
      </c>
      <c r="AE7" s="145"/>
    </row>
    <row r="8" spans="1:31" ht="45">
      <c r="A8" s="17" t="s">
        <v>29</v>
      </c>
      <c r="B8" s="18" t="s">
        <v>1</v>
      </c>
      <c r="C8" s="17" t="s">
        <v>6</v>
      </c>
      <c r="D8" s="17" t="s">
        <v>2</v>
      </c>
      <c r="E8" s="17" t="s">
        <v>7</v>
      </c>
      <c r="F8" s="18" t="s">
        <v>19</v>
      </c>
      <c r="G8" s="18" t="s">
        <v>14</v>
      </c>
      <c r="H8" s="18" t="s">
        <v>3</v>
      </c>
      <c r="I8" s="18" t="s">
        <v>15</v>
      </c>
      <c r="J8" s="18" t="s">
        <v>21</v>
      </c>
      <c r="K8" s="18" t="s">
        <v>22</v>
      </c>
      <c r="L8" s="18" t="s">
        <v>4</v>
      </c>
      <c r="M8" s="18" t="s">
        <v>5</v>
      </c>
      <c r="N8" s="18" t="s">
        <v>0</v>
      </c>
      <c r="O8" s="78" t="s">
        <v>9</v>
      </c>
      <c r="P8" s="63" t="s">
        <v>35</v>
      </c>
      <c r="Q8" s="18" t="s">
        <v>8</v>
      </c>
      <c r="R8" s="18" t="s">
        <v>27</v>
      </c>
      <c r="S8" s="18" t="s">
        <v>34</v>
      </c>
      <c r="T8" s="18" t="s">
        <v>11</v>
      </c>
      <c r="U8" s="18" t="s">
        <v>20</v>
      </c>
      <c r="V8" s="63" t="s">
        <v>35</v>
      </c>
      <c r="W8" s="18" t="s">
        <v>8</v>
      </c>
      <c r="X8" s="18" t="s">
        <v>27</v>
      </c>
      <c r="Y8" s="18" t="s">
        <v>34</v>
      </c>
      <c r="Z8" s="18" t="s">
        <v>11</v>
      </c>
      <c r="AA8" s="18" t="s">
        <v>28</v>
      </c>
      <c r="AB8" s="145"/>
      <c r="AC8" s="145"/>
      <c r="AD8" s="18" t="s">
        <v>12</v>
      </c>
      <c r="AE8" s="18" t="s">
        <v>13</v>
      </c>
    </row>
    <row r="9" spans="1:31" ht="164.45" customHeight="1">
      <c r="A9" s="17">
        <v>180</v>
      </c>
      <c r="B9" s="19" t="s">
        <v>38</v>
      </c>
      <c r="C9" s="20" t="s">
        <v>39</v>
      </c>
      <c r="D9" s="21" t="s">
        <v>40</v>
      </c>
      <c r="E9" s="22" t="s">
        <v>41</v>
      </c>
      <c r="F9" s="23" t="s">
        <v>42</v>
      </c>
      <c r="G9" s="74">
        <v>20200680010157</v>
      </c>
      <c r="H9" s="24" t="s">
        <v>43</v>
      </c>
      <c r="I9" s="20" t="s">
        <v>44</v>
      </c>
      <c r="J9" s="25"/>
      <c r="K9" s="25"/>
      <c r="L9" s="26">
        <v>1000</v>
      </c>
      <c r="M9" s="27">
        <f>801+20+150+73</f>
        <v>1044</v>
      </c>
      <c r="N9" s="28">
        <f>IF(M9/L9&gt;100%,100%,M9/L9)</f>
        <v>1</v>
      </c>
      <c r="O9" s="25" t="s">
        <v>45</v>
      </c>
      <c r="P9" s="36">
        <v>538000000</v>
      </c>
      <c r="Q9" s="36"/>
      <c r="R9" s="37"/>
      <c r="S9" s="37"/>
      <c r="T9" s="67"/>
      <c r="U9" s="65">
        <f>SUM(P9:T9)</f>
        <v>538000000</v>
      </c>
      <c r="V9" s="36">
        <f>+Gastos_DIC!S79</f>
        <v>526293333</v>
      </c>
      <c r="W9" s="37"/>
      <c r="X9" s="37"/>
      <c r="Y9" s="37"/>
      <c r="Z9" s="67"/>
      <c r="AA9" s="65">
        <f>SUM(V9:Z9)</f>
        <v>526293333</v>
      </c>
      <c r="AB9" s="30">
        <f>IFERROR(AA9/U9,"-")</f>
        <v>0.97824039591078071</v>
      </c>
      <c r="AC9" s="33">
        <v>1039179738.88</v>
      </c>
      <c r="AD9" s="31" t="s">
        <v>46</v>
      </c>
      <c r="AE9" s="32" t="s">
        <v>87</v>
      </c>
    </row>
    <row r="10" spans="1:31" ht="160.9" customHeight="1">
      <c r="A10" s="17">
        <v>182</v>
      </c>
      <c r="B10" s="19" t="s">
        <v>38</v>
      </c>
      <c r="C10" s="20" t="s">
        <v>39</v>
      </c>
      <c r="D10" s="21" t="s">
        <v>47</v>
      </c>
      <c r="E10" s="22" t="s">
        <v>48</v>
      </c>
      <c r="F10" s="23" t="s">
        <v>49</v>
      </c>
      <c r="G10" s="75">
        <v>20200680010074</v>
      </c>
      <c r="H10" s="69" t="s">
        <v>50</v>
      </c>
      <c r="I10" s="40" t="s">
        <v>81</v>
      </c>
      <c r="J10" s="39"/>
      <c r="K10" s="39"/>
      <c r="L10" s="26">
        <v>1</v>
      </c>
      <c r="M10" s="27">
        <v>1</v>
      </c>
      <c r="N10" s="28">
        <f>IF(M10/L10&gt;100%,100%,M10/L10)</f>
        <v>1</v>
      </c>
      <c r="O10" s="79" t="s">
        <v>93</v>
      </c>
      <c r="P10" s="36">
        <f>Gastos_DIC!K78-P11-P12-P13</f>
        <v>3512499960.3788881</v>
      </c>
      <c r="Q10" s="36"/>
      <c r="R10" s="37"/>
      <c r="S10" s="37"/>
      <c r="T10" s="67"/>
      <c r="U10" s="65">
        <f>SUM(P10:T10)</f>
        <v>3512499960.3788881</v>
      </c>
      <c r="V10" s="36">
        <f>(+Gastos_DIC!S78-V11)/3</f>
        <v>463342745.66666669</v>
      </c>
      <c r="W10" s="37"/>
      <c r="X10" s="37"/>
      <c r="Y10" s="37"/>
      <c r="Z10" s="67"/>
      <c r="AA10" s="65">
        <f>SUM(V10:Z10)</f>
        <v>463342745.66666669</v>
      </c>
      <c r="AB10" s="30">
        <f>IFERROR(AA10/U10,"-")</f>
        <v>0.13191252694467975</v>
      </c>
      <c r="AC10" s="33">
        <v>94428868.666666672</v>
      </c>
      <c r="AD10" s="31" t="s">
        <v>46</v>
      </c>
      <c r="AE10" s="32" t="s">
        <v>87</v>
      </c>
    </row>
    <row r="11" spans="1:31" ht="79.900000000000006" customHeight="1">
      <c r="A11" s="17">
        <v>183</v>
      </c>
      <c r="B11" s="19" t="s">
        <v>38</v>
      </c>
      <c r="C11" s="20" t="s">
        <v>39</v>
      </c>
      <c r="D11" s="21" t="s">
        <v>47</v>
      </c>
      <c r="E11" s="22" t="s">
        <v>51</v>
      </c>
      <c r="F11" s="23" t="s">
        <v>52</v>
      </c>
      <c r="G11" s="75">
        <v>20200680010074</v>
      </c>
      <c r="H11" s="69" t="s">
        <v>50</v>
      </c>
      <c r="I11" s="40" t="s">
        <v>90</v>
      </c>
      <c r="J11" s="39"/>
      <c r="K11" s="39"/>
      <c r="L11" s="34">
        <v>0.25</v>
      </c>
      <c r="M11" s="35">
        <v>0.25</v>
      </c>
      <c r="N11" s="28">
        <f>IF(M11/L11&gt;100%,100%,M11/L11)</f>
        <v>1</v>
      </c>
      <c r="O11" s="79" t="s">
        <v>93</v>
      </c>
      <c r="P11" s="36">
        <v>161591373</v>
      </c>
      <c r="Q11" s="36"/>
      <c r="R11" s="37"/>
      <c r="S11" s="37"/>
      <c r="T11" s="67"/>
      <c r="U11" s="65">
        <f>SUM(P11:T11)</f>
        <v>161591373</v>
      </c>
      <c r="V11" s="36">
        <v>90000000</v>
      </c>
      <c r="W11" s="37"/>
      <c r="X11" s="37"/>
      <c r="Y11" s="37"/>
      <c r="Z11" s="67"/>
      <c r="AA11" s="65">
        <f>SUM(V11:Z11)</f>
        <v>90000000</v>
      </c>
      <c r="AB11" s="30">
        <f>IFERROR(AA11/U11,"-")</f>
        <v>0.55696042634652287</v>
      </c>
      <c r="AC11" s="29"/>
      <c r="AD11" s="31" t="s">
        <v>46</v>
      </c>
      <c r="AE11" s="32" t="s">
        <v>87</v>
      </c>
    </row>
    <row r="12" spans="1:31" ht="114.6" customHeight="1">
      <c r="A12" s="17">
        <v>184</v>
      </c>
      <c r="B12" s="19" t="s">
        <v>38</v>
      </c>
      <c r="C12" s="20" t="s">
        <v>39</v>
      </c>
      <c r="D12" s="21" t="s">
        <v>47</v>
      </c>
      <c r="E12" s="22" t="s">
        <v>53</v>
      </c>
      <c r="F12" s="23" t="s">
        <v>54</v>
      </c>
      <c r="G12" s="75">
        <v>20200680010074</v>
      </c>
      <c r="H12" s="69" t="s">
        <v>50</v>
      </c>
      <c r="I12" s="40" t="s">
        <v>80</v>
      </c>
      <c r="J12" s="39"/>
      <c r="K12" s="39"/>
      <c r="L12" s="59">
        <v>1200</v>
      </c>
      <c r="M12" s="60">
        <f>196+796+1330+198+153</f>
        <v>2673</v>
      </c>
      <c r="N12" s="61">
        <f>IF(M12/L12&gt;100%,100%,M12/L12)</f>
        <v>1</v>
      </c>
      <c r="O12" s="79" t="s">
        <v>93</v>
      </c>
      <c r="P12" s="51">
        <v>482500000.04555601</v>
      </c>
      <c r="Q12" s="36"/>
      <c r="R12" s="37"/>
      <c r="S12" s="37"/>
      <c r="T12" s="67"/>
      <c r="U12" s="65">
        <f>SUM(P12:T12)</f>
        <v>482500000.04555601</v>
      </c>
      <c r="V12" s="51">
        <v>463342745.66666669</v>
      </c>
      <c r="W12" s="37"/>
      <c r="X12" s="37"/>
      <c r="Y12" s="37"/>
      <c r="Z12" s="67"/>
      <c r="AA12" s="66">
        <f>SUM(V12:Z12)</f>
        <v>463342745.66666669</v>
      </c>
      <c r="AB12" s="57">
        <f>IFERROR(AA12/U12,"-")</f>
        <v>0.96029584585061023</v>
      </c>
      <c r="AC12" s="64">
        <v>94428868.666666701</v>
      </c>
      <c r="AD12" s="58" t="s">
        <v>46</v>
      </c>
      <c r="AE12" s="50" t="s">
        <v>87</v>
      </c>
    </row>
    <row r="13" spans="1:31" ht="85.9" customHeight="1">
      <c r="A13" s="17">
        <v>185</v>
      </c>
      <c r="B13" s="19" t="s">
        <v>38</v>
      </c>
      <c r="C13" s="20" t="s">
        <v>39</v>
      </c>
      <c r="D13" s="21" t="s">
        <v>47</v>
      </c>
      <c r="E13" s="22" t="s">
        <v>55</v>
      </c>
      <c r="F13" s="23" t="s">
        <v>56</v>
      </c>
      <c r="G13" s="75">
        <v>20200680010074</v>
      </c>
      <c r="H13" s="69" t="s">
        <v>50</v>
      </c>
      <c r="I13" s="40" t="s">
        <v>82</v>
      </c>
      <c r="J13" s="39"/>
      <c r="K13" s="39"/>
      <c r="L13" s="52">
        <v>500</v>
      </c>
      <c r="M13" s="53">
        <v>540</v>
      </c>
      <c r="N13" s="54">
        <f t="shared" ref="N13:N21" si="0">IF(M13/L13&gt;100%,100%,M13/L13)</f>
        <v>1</v>
      </c>
      <c r="O13" s="79" t="s">
        <v>93</v>
      </c>
      <c r="P13" s="51">
        <v>482500000.04555601</v>
      </c>
      <c r="Q13" s="36"/>
      <c r="R13" s="37"/>
      <c r="S13" s="37"/>
      <c r="T13" s="67"/>
      <c r="U13" s="65">
        <f>SUM(P13:T13)</f>
        <v>482500000.04555601</v>
      </c>
      <c r="V13" s="51">
        <v>463342745.66666669</v>
      </c>
      <c r="W13" s="37"/>
      <c r="X13" s="37"/>
      <c r="Y13" s="37"/>
      <c r="Z13" s="67"/>
      <c r="AA13" s="66">
        <f t="shared" ref="AA13:AA21" si="1">SUM(V13:Z13)</f>
        <v>463342745.66666669</v>
      </c>
      <c r="AB13" s="48">
        <f>IFERROR(AA13/U13,"-")</f>
        <v>0.96029584585061023</v>
      </c>
      <c r="AC13" s="55">
        <v>94428868.666666701</v>
      </c>
      <c r="AD13" s="49" t="s">
        <v>46</v>
      </c>
      <c r="AE13" s="32" t="s">
        <v>87</v>
      </c>
    </row>
    <row r="14" spans="1:31" ht="94.15" customHeight="1">
      <c r="A14" s="17">
        <v>186</v>
      </c>
      <c r="B14" s="19" t="s">
        <v>38</v>
      </c>
      <c r="C14" s="20" t="s">
        <v>39</v>
      </c>
      <c r="D14" s="21" t="s">
        <v>57</v>
      </c>
      <c r="E14" s="22" t="s">
        <v>58</v>
      </c>
      <c r="F14" s="23" t="s">
        <v>59</v>
      </c>
      <c r="G14" s="75"/>
      <c r="H14" s="21" t="s">
        <v>91</v>
      </c>
      <c r="I14" s="39" t="s">
        <v>92</v>
      </c>
      <c r="J14" s="39"/>
      <c r="K14" s="39"/>
      <c r="L14" s="154">
        <v>600</v>
      </c>
      <c r="M14" s="132">
        <v>234</v>
      </c>
      <c r="N14" s="130">
        <f t="shared" si="0"/>
        <v>0.39</v>
      </c>
      <c r="O14" s="25" t="s">
        <v>84</v>
      </c>
      <c r="P14" s="151">
        <f>+Gastos_DIC!K81/2</f>
        <v>1767827131.5</v>
      </c>
      <c r="Q14" s="36"/>
      <c r="R14" s="44"/>
      <c r="S14" s="44"/>
      <c r="T14" s="68"/>
      <c r="U14" s="134">
        <f>SUM(P14:T15)</f>
        <v>1767827131.5</v>
      </c>
      <c r="V14" s="151">
        <f>+Gastos_DIC!S81/2</f>
        <v>1765427787.5</v>
      </c>
      <c r="W14" s="37"/>
      <c r="X14" s="37"/>
      <c r="Y14" s="37"/>
      <c r="Z14" s="67"/>
      <c r="AA14" s="134">
        <f>SUM(V14:Z15)</f>
        <v>1765427787.5</v>
      </c>
      <c r="AB14" s="138">
        <f t="shared" ref="AB14" si="2">IFERROR(AA14/U14,"-")</f>
        <v>0.99864277227266895</v>
      </c>
      <c r="AC14" s="124"/>
      <c r="AD14" s="126" t="s">
        <v>46</v>
      </c>
      <c r="AE14" s="128" t="s">
        <v>87</v>
      </c>
    </row>
    <row r="15" spans="1:31" ht="91.9" customHeight="1">
      <c r="A15" s="62">
        <v>186</v>
      </c>
      <c r="B15" s="19" t="s">
        <v>38</v>
      </c>
      <c r="C15" s="56" t="s">
        <v>39</v>
      </c>
      <c r="D15" s="21" t="s">
        <v>57</v>
      </c>
      <c r="E15" s="22" t="s">
        <v>58</v>
      </c>
      <c r="F15" s="23" t="s">
        <v>59</v>
      </c>
      <c r="G15" s="75">
        <v>20200680010084</v>
      </c>
      <c r="H15" s="70" t="s">
        <v>79</v>
      </c>
      <c r="I15" s="39"/>
      <c r="J15" s="39"/>
      <c r="K15" s="39"/>
      <c r="L15" s="155"/>
      <c r="M15" s="133"/>
      <c r="N15" s="131"/>
      <c r="O15" s="25" t="s">
        <v>37</v>
      </c>
      <c r="P15" s="152"/>
      <c r="Q15" s="36"/>
      <c r="R15" s="44"/>
      <c r="S15" s="44"/>
      <c r="T15" s="68"/>
      <c r="U15" s="135"/>
      <c r="V15" s="152"/>
      <c r="W15" s="37"/>
      <c r="X15" s="37"/>
      <c r="Y15" s="37"/>
      <c r="Z15" s="67"/>
      <c r="AA15" s="135"/>
      <c r="AB15" s="139"/>
      <c r="AC15" s="125"/>
      <c r="AD15" s="127"/>
      <c r="AE15" s="129"/>
    </row>
    <row r="16" spans="1:31" ht="171">
      <c r="A16" s="17">
        <v>187</v>
      </c>
      <c r="B16" s="19" t="s">
        <v>38</v>
      </c>
      <c r="C16" s="20" t="s">
        <v>39</v>
      </c>
      <c r="D16" s="21" t="s">
        <v>57</v>
      </c>
      <c r="E16" s="22" t="s">
        <v>61</v>
      </c>
      <c r="F16" s="23" t="s">
        <v>62</v>
      </c>
      <c r="G16" s="75">
        <v>20200680010084</v>
      </c>
      <c r="H16" s="70" t="s">
        <v>79</v>
      </c>
      <c r="I16" s="39" t="s">
        <v>60</v>
      </c>
      <c r="J16" s="39"/>
      <c r="K16" s="39"/>
      <c r="L16" s="154">
        <v>1600</v>
      </c>
      <c r="M16" s="132">
        <v>1648</v>
      </c>
      <c r="N16" s="130">
        <f t="shared" si="0"/>
        <v>1</v>
      </c>
      <c r="O16" s="25" t="s">
        <v>83</v>
      </c>
      <c r="P16" s="151">
        <f>(+Gastos_DIC!K81/2)+Gastos_DIC!K82+Gastos_DIC!K83</f>
        <v>2292827171.5</v>
      </c>
      <c r="Q16" s="36"/>
      <c r="R16" s="44"/>
      <c r="S16" s="44"/>
      <c r="T16" s="68"/>
      <c r="U16" s="134">
        <f>SUM(P16:T17)</f>
        <v>2292827171.5</v>
      </c>
      <c r="V16" s="151">
        <f>+(Gastos_DIC!X81/2)+Gastos_DIC!X82+Gastos_DIC!X83</f>
        <v>2080427787.5</v>
      </c>
      <c r="W16" s="37"/>
      <c r="X16" s="37"/>
      <c r="Y16" s="37"/>
      <c r="Z16" s="67"/>
      <c r="AA16" s="136">
        <f>SUM(V16:Z17)</f>
        <v>2080427787.5</v>
      </c>
      <c r="AB16" s="138">
        <f>IFERROR(AA16/U16,"-")</f>
        <v>0.90736354373319583</v>
      </c>
      <c r="AC16" s="124"/>
      <c r="AD16" s="126" t="s">
        <v>46</v>
      </c>
      <c r="AE16" s="128" t="s">
        <v>87</v>
      </c>
    </row>
    <row r="17" spans="1:31" ht="130.9" customHeight="1">
      <c r="A17" s="62">
        <v>187</v>
      </c>
      <c r="B17" s="19" t="s">
        <v>38</v>
      </c>
      <c r="C17" s="56" t="s">
        <v>39</v>
      </c>
      <c r="D17" s="21" t="s">
        <v>57</v>
      </c>
      <c r="E17" s="22" t="s">
        <v>61</v>
      </c>
      <c r="F17" s="23" t="s">
        <v>62</v>
      </c>
      <c r="G17" s="75">
        <v>20210680010193</v>
      </c>
      <c r="H17" s="70" t="s">
        <v>88</v>
      </c>
      <c r="I17" s="39" t="s">
        <v>89</v>
      </c>
      <c r="J17" s="39"/>
      <c r="K17" s="39"/>
      <c r="L17" s="155"/>
      <c r="M17" s="133"/>
      <c r="N17" s="131"/>
      <c r="O17" s="25" t="s">
        <v>83</v>
      </c>
      <c r="P17" s="152"/>
      <c r="Q17" s="36"/>
      <c r="R17" s="44"/>
      <c r="S17" s="44"/>
      <c r="T17" s="68"/>
      <c r="U17" s="135"/>
      <c r="V17" s="152"/>
      <c r="W17" s="37"/>
      <c r="X17" s="37"/>
      <c r="Y17" s="37"/>
      <c r="Z17" s="67"/>
      <c r="AA17" s="137"/>
      <c r="AB17" s="139"/>
      <c r="AC17" s="125"/>
      <c r="AD17" s="127"/>
      <c r="AE17" s="129"/>
    </row>
    <row r="18" spans="1:31" ht="73.900000000000006" customHeight="1">
      <c r="A18" s="17">
        <v>188</v>
      </c>
      <c r="B18" s="19" t="s">
        <v>38</v>
      </c>
      <c r="C18" s="20" t="s">
        <v>63</v>
      </c>
      <c r="D18" s="21" t="s">
        <v>64</v>
      </c>
      <c r="E18" s="22" t="s">
        <v>65</v>
      </c>
      <c r="F18" s="23" t="s">
        <v>66</v>
      </c>
      <c r="G18" s="74">
        <v>20200680010061</v>
      </c>
      <c r="H18" s="70" t="s">
        <v>67</v>
      </c>
      <c r="I18" s="153" t="s">
        <v>68</v>
      </c>
      <c r="J18" s="39"/>
      <c r="K18" s="39"/>
      <c r="L18" s="26">
        <v>1200</v>
      </c>
      <c r="M18" s="27">
        <v>3996</v>
      </c>
      <c r="N18" s="28">
        <f t="shared" si="0"/>
        <v>1</v>
      </c>
      <c r="O18" s="25" t="s">
        <v>37</v>
      </c>
      <c r="P18" s="36">
        <v>59633333.333333336</v>
      </c>
      <c r="Q18" s="36"/>
      <c r="R18" s="44"/>
      <c r="S18" s="36">
        <v>83333.333333333328</v>
      </c>
      <c r="T18" s="68"/>
      <c r="U18" s="65">
        <f>SUM(P18:T18)</f>
        <v>59716666.666666672</v>
      </c>
      <c r="V18" s="36">
        <f>+Gastos_DIC!S80/3</f>
        <v>59066666.333333336</v>
      </c>
      <c r="W18" s="37"/>
      <c r="X18" s="37"/>
      <c r="Y18" s="37"/>
      <c r="Z18" s="67"/>
      <c r="AA18" s="65">
        <f t="shared" si="1"/>
        <v>59066666.333333336</v>
      </c>
      <c r="AB18" s="30">
        <f>IFERROR(AA18/U18,"-")</f>
        <v>0.9891152609545073</v>
      </c>
      <c r="AC18" s="29"/>
      <c r="AD18" s="31" t="s">
        <v>46</v>
      </c>
      <c r="AE18" s="32" t="s">
        <v>87</v>
      </c>
    </row>
    <row r="19" spans="1:31" ht="78.599999999999994" customHeight="1">
      <c r="A19" s="17">
        <v>189</v>
      </c>
      <c r="B19" s="19" t="s">
        <v>38</v>
      </c>
      <c r="C19" s="20" t="s">
        <v>63</v>
      </c>
      <c r="D19" s="21" t="s">
        <v>64</v>
      </c>
      <c r="E19" s="22" t="s">
        <v>69</v>
      </c>
      <c r="F19" s="23" t="s">
        <v>70</v>
      </c>
      <c r="G19" s="74">
        <v>20200680010061</v>
      </c>
      <c r="H19" s="70" t="s">
        <v>67</v>
      </c>
      <c r="I19" s="153"/>
      <c r="J19" s="39"/>
      <c r="K19" s="39"/>
      <c r="L19" s="26">
        <v>700</v>
      </c>
      <c r="M19" s="27">
        <v>2960</v>
      </c>
      <c r="N19" s="28">
        <f t="shared" si="0"/>
        <v>1</v>
      </c>
      <c r="O19" s="25" t="s">
        <v>37</v>
      </c>
      <c r="P19" s="36">
        <v>59633333.333333336</v>
      </c>
      <c r="Q19" s="36"/>
      <c r="R19" s="44"/>
      <c r="S19" s="36">
        <v>83333.333333333328</v>
      </c>
      <c r="T19" s="68"/>
      <c r="U19" s="65">
        <f>SUM(P19:T19)</f>
        <v>59716666.666666672</v>
      </c>
      <c r="V19" s="36">
        <v>59066666.333333336</v>
      </c>
      <c r="W19" s="37"/>
      <c r="X19" s="37"/>
      <c r="Y19" s="37"/>
      <c r="Z19" s="67"/>
      <c r="AA19" s="65">
        <f t="shared" si="1"/>
        <v>59066666.333333336</v>
      </c>
      <c r="AB19" s="30">
        <f>IFERROR(AA19/U19,"-")</f>
        <v>0.9891152609545073</v>
      </c>
      <c r="AC19" s="29"/>
      <c r="AD19" s="31" t="s">
        <v>46</v>
      </c>
      <c r="AE19" s="32" t="s">
        <v>87</v>
      </c>
    </row>
    <row r="20" spans="1:31" ht="73.900000000000006" customHeight="1">
      <c r="A20" s="17">
        <v>190</v>
      </c>
      <c r="B20" s="19" t="s">
        <v>38</v>
      </c>
      <c r="C20" s="20" t="s">
        <v>63</v>
      </c>
      <c r="D20" s="21" t="s">
        <v>64</v>
      </c>
      <c r="E20" s="22" t="s">
        <v>71</v>
      </c>
      <c r="F20" s="23" t="s">
        <v>72</v>
      </c>
      <c r="G20" s="74">
        <v>20200680010061</v>
      </c>
      <c r="H20" s="70" t="s">
        <v>67</v>
      </c>
      <c r="I20" s="153"/>
      <c r="J20" s="39"/>
      <c r="K20" s="39"/>
      <c r="L20" s="26">
        <v>370</v>
      </c>
      <c r="M20" s="27">
        <v>1056</v>
      </c>
      <c r="N20" s="28">
        <f t="shared" si="0"/>
        <v>1</v>
      </c>
      <c r="O20" s="25" t="s">
        <v>37</v>
      </c>
      <c r="P20" s="36">
        <v>59633333.333333336</v>
      </c>
      <c r="Q20" s="36"/>
      <c r="R20" s="44"/>
      <c r="S20" s="36">
        <v>83333.333333333328</v>
      </c>
      <c r="T20" s="68"/>
      <c r="U20" s="65">
        <f>SUM(P20:T20)</f>
        <v>59716666.666666672</v>
      </c>
      <c r="V20" s="36">
        <v>59066666.333333336</v>
      </c>
      <c r="W20" s="37"/>
      <c r="X20" s="37"/>
      <c r="Y20" s="37"/>
      <c r="Z20" s="67"/>
      <c r="AA20" s="65">
        <f t="shared" si="1"/>
        <v>59066666.333333336</v>
      </c>
      <c r="AB20" s="30">
        <f>IFERROR(AA20/U20,"-")</f>
        <v>0.9891152609545073</v>
      </c>
      <c r="AC20" s="29"/>
      <c r="AD20" s="31" t="s">
        <v>46</v>
      </c>
      <c r="AE20" s="32" t="s">
        <v>87</v>
      </c>
    </row>
    <row r="21" spans="1:31" ht="63.6" customHeight="1">
      <c r="A21" s="17">
        <v>302</v>
      </c>
      <c r="B21" s="19" t="s">
        <v>73</v>
      </c>
      <c r="C21" s="20" t="s">
        <v>74</v>
      </c>
      <c r="D21" s="21" t="s">
        <v>75</v>
      </c>
      <c r="E21" s="22" t="s">
        <v>76</v>
      </c>
      <c r="F21" s="23" t="s">
        <v>77</v>
      </c>
      <c r="G21" s="76"/>
      <c r="H21" s="21" t="s">
        <v>91</v>
      </c>
      <c r="I21" s="25"/>
      <c r="J21" s="25"/>
      <c r="K21" s="25"/>
      <c r="L21" s="34">
        <v>1</v>
      </c>
      <c r="M21" s="35">
        <v>1</v>
      </c>
      <c r="N21" s="28">
        <f t="shared" si="0"/>
        <v>1</v>
      </c>
      <c r="O21" s="25" t="s">
        <v>78</v>
      </c>
      <c r="P21" s="36">
        <f>+Gastos_DIC!K9</f>
        <v>2587480364</v>
      </c>
      <c r="Q21" s="36"/>
      <c r="R21" s="44"/>
      <c r="S21" s="36">
        <v>9050000</v>
      </c>
      <c r="T21" s="68"/>
      <c r="U21" s="65">
        <f>SUM(P21:T21)</f>
        <v>2596530364</v>
      </c>
      <c r="V21" s="36">
        <f>+Gastos_DIC!S9</f>
        <v>2444841751</v>
      </c>
      <c r="W21" s="37"/>
      <c r="X21" s="37"/>
      <c r="Y21" s="37"/>
      <c r="Z21" s="67"/>
      <c r="AA21" s="65">
        <f t="shared" si="1"/>
        <v>2444841751</v>
      </c>
      <c r="AB21" s="30">
        <f>IFERROR(AA21/U21,"-")</f>
        <v>0.94158026607232848</v>
      </c>
      <c r="AC21" s="29"/>
      <c r="AD21" s="31" t="s">
        <v>46</v>
      </c>
      <c r="AE21" s="32" t="s">
        <v>87</v>
      </c>
    </row>
    <row r="22" spans="1:31" ht="15">
      <c r="A22" s="11">
        <f>SUM(--(FREQUENCY(A9:A21,A9:A21)&gt;0))</f>
        <v>11</v>
      </c>
      <c r="B22" s="13"/>
      <c r="C22" s="14"/>
      <c r="D22" s="14"/>
      <c r="E22" s="14"/>
      <c r="F22" s="14"/>
      <c r="G22" s="14"/>
      <c r="H22" s="14"/>
      <c r="I22" s="14"/>
      <c r="J22" s="14"/>
      <c r="K22" s="15"/>
      <c r="L22" s="16"/>
      <c r="M22" s="12" t="s">
        <v>16</v>
      </c>
      <c r="N22" s="7">
        <f>IFERROR(AVERAGE(N9:N21),"-")</f>
        <v>0.94454545454545458</v>
      </c>
      <c r="O22" s="72"/>
      <c r="P22" s="109">
        <f>SUM(P9:P21)</f>
        <v>12004126000.470003</v>
      </c>
      <c r="Q22" s="42">
        <f t="shared" ref="Q22:T22" si="3">SUM(Q9:Q21)</f>
        <v>0</v>
      </c>
      <c r="R22" s="42">
        <f t="shared" si="3"/>
        <v>0</v>
      </c>
      <c r="S22" s="42">
        <f t="shared" si="3"/>
        <v>9300000</v>
      </c>
      <c r="T22" s="42">
        <f t="shared" si="3"/>
        <v>0</v>
      </c>
      <c r="U22" s="9">
        <f t="shared" ref="U22:AA22" si="4">SUM(U9:U21)</f>
        <v>12013426000.469999</v>
      </c>
      <c r="V22" s="42">
        <f t="shared" si="4"/>
        <v>8474218894.999999</v>
      </c>
      <c r="W22" s="42">
        <f t="shared" si="4"/>
        <v>0</v>
      </c>
      <c r="X22" s="42">
        <f t="shared" si="4"/>
        <v>0</v>
      </c>
      <c r="Y22" s="42">
        <f t="shared" si="4"/>
        <v>0</v>
      </c>
      <c r="Z22" s="42">
        <f t="shared" si="4"/>
        <v>0</v>
      </c>
      <c r="AA22" s="9">
        <f t="shared" si="4"/>
        <v>8474218894.999999</v>
      </c>
      <c r="AB22" s="10">
        <f>IFERROR(AA22/U22,"-")</f>
        <v>0.70539568768047212</v>
      </c>
      <c r="AC22" s="77">
        <f>SUM(AC9:AC21)</f>
        <v>1322466344.8800001</v>
      </c>
      <c r="AD22" s="8"/>
      <c r="AE22" s="8"/>
    </row>
    <row r="24" spans="1:31">
      <c r="M24" s="47"/>
      <c r="AC24" s="111"/>
    </row>
    <row r="25" spans="1:31">
      <c r="O25"/>
      <c r="P25"/>
    </row>
    <row r="26" spans="1:31">
      <c r="O26"/>
      <c r="P26"/>
    </row>
    <row r="27" spans="1:31">
      <c r="O27"/>
      <c r="P27"/>
    </row>
    <row r="28" spans="1:31">
      <c r="O28"/>
      <c r="P28"/>
    </row>
    <row r="29" spans="1:31">
      <c r="U29" s="45"/>
      <c r="V29" s="46"/>
    </row>
    <row r="31" spans="1:31">
      <c r="R31" s="38"/>
    </row>
  </sheetData>
  <sheetProtection algorithmName="SHA-512" hashValue="U+bLQYgSjW3988SGf9MEpMz7RhfwtdIkZVlzglmKU1CyTUMUOwupwvffC/IMYwOEZnm2AIAGN76SroK82gwKBA==" saltValue="zfaZwBtgeD3tjBjwr5FXYQ==" spinCount="100000" sheet="1" objects="1" scenarios="1"/>
  <mergeCells count="41">
    <mergeCell ref="V14:V15"/>
    <mergeCell ref="P14:P15"/>
    <mergeCell ref="P16:P17"/>
    <mergeCell ref="V16:V17"/>
    <mergeCell ref="I18:I20"/>
    <mergeCell ref="L16:L17"/>
    <mergeCell ref="L14:L15"/>
    <mergeCell ref="AD7:AE7"/>
    <mergeCell ref="B1:AB4"/>
    <mergeCell ref="B7:F7"/>
    <mergeCell ref="G7:K7"/>
    <mergeCell ref="L7:N7"/>
    <mergeCell ref="O7:U7"/>
    <mergeCell ref="V7:AA7"/>
    <mergeCell ref="AB7:AB8"/>
    <mergeCell ref="AC1:AE1"/>
    <mergeCell ref="AC2:AE2"/>
    <mergeCell ref="AC3:AE3"/>
    <mergeCell ref="AC4:AE4"/>
    <mergeCell ref="AC7:AC8"/>
    <mergeCell ref="A1:A4"/>
    <mergeCell ref="A5:C5"/>
    <mergeCell ref="A6:C6"/>
    <mergeCell ref="D5:L5"/>
    <mergeCell ref="D6:L6"/>
    <mergeCell ref="AC14:AC15"/>
    <mergeCell ref="AD14:AD15"/>
    <mergeCell ref="AE14:AE15"/>
    <mergeCell ref="N16:N17"/>
    <mergeCell ref="M16:M17"/>
    <mergeCell ref="U16:U17"/>
    <mergeCell ref="AA16:AA17"/>
    <mergeCell ref="AB16:AB17"/>
    <mergeCell ref="AD16:AD17"/>
    <mergeCell ref="AE16:AE17"/>
    <mergeCell ref="AC16:AC17"/>
    <mergeCell ref="N14:N15"/>
    <mergeCell ref="M14:M15"/>
    <mergeCell ref="U14:U15"/>
    <mergeCell ref="AA14:AA15"/>
    <mergeCell ref="AB14:AB15"/>
  </mergeCells>
  <conditionalFormatting sqref="N9:N14 N18:N21 N16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paperSize="14" scale="4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1"/>
  <sheetViews>
    <sheetView showGridLines="0" view="pageBreakPreview" topLeftCell="C22" zoomScale="80" zoomScaleNormal="85" zoomScaleSheetLayoutView="80" workbookViewId="0">
      <selection activeCell="S49" activeCellId="14" sqref="D9 D10 K9 K10 S9 S10 D34 K34 S34 D45 K45 S45 D49 K49 S49"/>
    </sheetView>
  </sheetViews>
  <sheetFormatPr baseColWidth="10" defaultRowHeight="15"/>
  <cols>
    <col min="1" max="1" width="13.25" style="80" bestFit="1" customWidth="1"/>
    <col min="2" max="2" width="15.75" style="80" bestFit="1" customWidth="1"/>
    <col min="3" max="3" width="12.875" style="80" bestFit="1" customWidth="1"/>
    <col min="4" max="4" width="40" style="80" bestFit="1" customWidth="1"/>
    <col min="5" max="5" width="8.125" style="80" bestFit="1" customWidth="1"/>
    <col min="6" max="6" width="5.75" style="80" bestFit="1" customWidth="1"/>
    <col min="7" max="7" width="14.5" style="80" hidden="1" customWidth="1"/>
    <col min="8" max="10" width="13.875" style="80" hidden="1" customWidth="1"/>
    <col min="11" max="11" width="17" style="80" bestFit="1" customWidth="1"/>
    <col min="12" max="12" width="13.75" style="80" hidden="1" customWidth="1"/>
    <col min="13" max="13" width="13.875" style="80" hidden="1" customWidth="1"/>
    <col min="14" max="14" width="27.75" style="80" hidden="1" customWidth="1"/>
    <col min="15" max="15" width="15.625" style="80" hidden="1" customWidth="1"/>
    <col min="16" max="16" width="13.875" style="80" hidden="1" customWidth="1"/>
    <col min="17" max="17" width="1.125" style="80" hidden="1" customWidth="1"/>
    <col min="18" max="18" width="29.25" style="80" hidden="1" customWidth="1"/>
    <col min="19" max="19" width="35" style="80" customWidth="1"/>
    <col min="20" max="20" width="17.875" style="80" hidden="1" customWidth="1"/>
    <col min="21" max="21" width="13.875" style="80" hidden="1" customWidth="1"/>
    <col min="22" max="22" width="14.75" style="80" hidden="1" customWidth="1"/>
    <col min="23" max="23" width="15" style="80" hidden="1" customWidth="1"/>
    <col min="24" max="24" width="29.625" style="80" hidden="1" customWidth="1"/>
    <col min="25" max="25" width="18" style="80" hidden="1" customWidth="1"/>
    <col min="26" max="26" width="0" style="80" hidden="1" customWidth="1"/>
    <col min="27" max="16384" width="11" style="80"/>
  </cols>
  <sheetData>
    <row r="1" spans="1:26">
      <c r="A1" s="157" t="s">
        <v>289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</row>
    <row r="2" spans="1:26">
      <c r="A2" s="156" t="s">
        <v>288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85"/>
    </row>
    <row r="3" spans="1:26">
      <c r="A3" s="156" t="s">
        <v>287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85"/>
    </row>
    <row r="4" spans="1:26">
      <c r="A4" s="156" t="s">
        <v>286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</row>
    <row r="5" spans="1:26" ht="22.5">
      <c r="A5" s="86"/>
      <c r="B5" s="86"/>
      <c r="C5" s="86"/>
      <c r="D5" s="86"/>
      <c r="E5" s="86"/>
      <c r="F5" s="86"/>
      <c r="G5" s="86"/>
      <c r="H5" s="86"/>
      <c r="I5" s="86"/>
      <c r="J5" s="86"/>
      <c r="K5" s="87" t="s">
        <v>330</v>
      </c>
      <c r="L5" s="86"/>
      <c r="M5" s="86"/>
      <c r="N5" s="87" t="s">
        <v>331</v>
      </c>
      <c r="O5" s="86"/>
      <c r="P5" s="86"/>
      <c r="Q5" s="86"/>
      <c r="R5" s="86"/>
      <c r="S5" s="88" t="s">
        <v>332</v>
      </c>
      <c r="T5" s="86"/>
      <c r="U5" s="86"/>
      <c r="V5" s="86"/>
      <c r="W5" s="86"/>
      <c r="X5" s="158" t="s">
        <v>333</v>
      </c>
      <c r="Y5" s="158"/>
      <c r="Z5" s="85"/>
    </row>
    <row r="6" spans="1:26">
      <c r="A6" s="156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85"/>
    </row>
    <row r="7" spans="1:26" ht="21" customHeight="1">
      <c r="A7" s="84" t="s">
        <v>285</v>
      </c>
      <c r="B7" s="84" t="s">
        <v>284</v>
      </c>
      <c r="C7" s="84" t="s">
        <v>283</v>
      </c>
      <c r="D7" s="84" t="s">
        <v>282</v>
      </c>
      <c r="E7" s="84" t="s">
        <v>334</v>
      </c>
      <c r="F7" s="84" t="s">
        <v>281</v>
      </c>
      <c r="G7" s="84" t="s">
        <v>280</v>
      </c>
      <c r="H7" s="84" t="s">
        <v>279</v>
      </c>
      <c r="I7" s="84" t="s">
        <v>278</v>
      </c>
      <c r="J7" s="84" t="s">
        <v>277</v>
      </c>
      <c r="K7" s="84" t="s">
        <v>276</v>
      </c>
      <c r="L7" s="84" t="s">
        <v>275</v>
      </c>
      <c r="M7" s="84" t="s">
        <v>274</v>
      </c>
      <c r="N7" s="84" t="s">
        <v>273</v>
      </c>
      <c r="O7" s="84" t="s">
        <v>272</v>
      </c>
      <c r="P7" s="84" t="s">
        <v>271</v>
      </c>
      <c r="Q7" s="84" t="s">
        <v>270</v>
      </c>
      <c r="R7" s="84" t="s">
        <v>269</v>
      </c>
      <c r="S7" s="84" t="s">
        <v>268</v>
      </c>
      <c r="T7" s="84" t="s">
        <v>267</v>
      </c>
      <c r="U7" s="84" t="s">
        <v>266</v>
      </c>
      <c r="V7" s="84" t="s">
        <v>265</v>
      </c>
      <c r="W7" s="84" t="s">
        <v>264</v>
      </c>
      <c r="X7" s="84" t="s">
        <v>263</v>
      </c>
      <c r="Y7" s="84" t="s">
        <v>262</v>
      </c>
    </row>
    <row r="8" spans="1:26" s="96" customFormat="1" ht="16.5" customHeight="1">
      <c r="A8" s="93" t="s">
        <v>98</v>
      </c>
      <c r="B8" s="93" t="s">
        <v>261</v>
      </c>
      <c r="C8" s="93" t="s">
        <v>96</v>
      </c>
      <c r="D8" s="93" t="s">
        <v>260</v>
      </c>
      <c r="E8" s="93">
        <v>1</v>
      </c>
      <c r="F8" s="93" t="s">
        <v>98</v>
      </c>
      <c r="G8" s="94">
        <v>4009300000</v>
      </c>
      <c r="H8" s="94">
        <v>7994826000.4700003</v>
      </c>
      <c r="I8" s="94">
        <v>1297995686</v>
      </c>
      <c r="J8" s="94">
        <v>1297995686</v>
      </c>
      <c r="K8" s="94">
        <v>12004126000.469999</v>
      </c>
      <c r="L8" s="95">
        <v>0</v>
      </c>
      <c r="M8" s="94">
        <v>8474234671</v>
      </c>
      <c r="N8" s="94">
        <v>8474234671</v>
      </c>
      <c r="O8" s="95">
        <v>0</v>
      </c>
      <c r="P8" s="94">
        <v>3529891329.4699998</v>
      </c>
      <c r="Q8" s="95">
        <v>0</v>
      </c>
      <c r="R8" s="94">
        <v>8474218895</v>
      </c>
      <c r="S8" s="94">
        <v>8474218895</v>
      </c>
      <c r="T8" s="94">
        <v>3529907105.4699998</v>
      </c>
      <c r="U8" s="94">
        <v>8474218895</v>
      </c>
      <c r="V8" s="95">
        <v>0</v>
      </c>
      <c r="W8" s="94">
        <v>7964487910</v>
      </c>
      <c r="X8" s="94">
        <v>7964487910</v>
      </c>
      <c r="Y8" s="94">
        <v>509730985</v>
      </c>
    </row>
    <row r="9" spans="1:26" s="92" customFormat="1" ht="16.5" customHeight="1">
      <c r="A9" s="89" t="s">
        <v>98</v>
      </c>
      <c r="B9" s="89" t="s">
        <v>259</v>
      </c>
      <c r="C9" s="89" t="s">
        <v>96</v>
      </c>
      <c r="D9" s="89" t="s">
        <v>258</v>
      </c>
      <c r="E9" s="89" t="s">
        <v>339</v>
      </c>
      <c r="F9" s="89" t="s">
        <v>98</v>
      </c>
      <c r="G9" s="90">
        <v>2568050000</v>
      </c>
      <c r="H9" s="90">
        <v>43430364</v>
      </c>
      <c r="I9" s="90">
        <v>137946298</v>
      </c>
      <c r="J9" s="90">
        <v>161946298</v>
      </c>
      <c r="K9" s="90">
        <v>2587480364</v>
      </c>
      <c r="L9" s="91">
        <v>0</v>
      </c>
      <c r="M9" s="90">
        <v>2444857527</v>
      </c>
      <c r="N9" s="90">
        <v>2444857527</v>
      </c>
      <c r="O9" s="91">
        <v>0</v>
      </c>
      <c r="P9" s="90">
        <v>142622837</v>
      </c>
      <c r="Q9" s="91">
        <v>0</v>
      </c>
      <c r="R9" s="90">
        <v>2444841751</v>
      </c>
      <c r="S9" s="90">
        <v>2444841751</v>
      </c>
      <c r="T9" s="90">
        <v>142638613</v>
      </c>
      <c r="U9" s="90">
        <v>2444841751</v>
      </c>
      <c r="V9" s="91">
        <v>0</v>
      </c>
      <c r="W9" s="90">
        <v>2245085766</v>
      </c>
      <c r="X9" s="90">
        <v>2245085766</v>
      </c>
      <c r="Y9" s="90">
        <v>199755985</v>
      </c>
    </row>
    <row r="10" spans="1:26" s="100" customFormat="1" ht="16.5" customHeight="1">
      <c r="A10" s="97" t="s">
        <v>98</v>
      </c>
      <c r="B10" s="97" t="s">
        <v>257</v>
      </c>
      <c r="C10" s="97" t="s">
        <v>96</v>
      </c>
      <c r="D10" s="97" t="s">
        <v>256</v>
      </c>
      <c r="E10" s="97"/>
      <c r="F10" s="97" t="s">
        <v>98</v>
      </c>
      <c r="G10" s="98">
        <v>1365526019</v>
      </c>
      <c r="H10" s="99">
        <v>0</v>
      </c>
      <c r="I10" s="98">
        <v>21066197</v>
      </c>
      <c r="J10" s="98">
        <v>15116197</v>
      </c>
      <c r="K10" s="98">
        <v>1371476019</v>
      </c>
      <c r="L10" s="99">
        <v>0</v>
      </c>
      <c r="M10" s="98">
        <v>1313208644</v>
      </c>
      <c r="N10" s="98">
        <v>1313208644</v>
      </c>
      <c r="O10" s="99">
        <v>0</v>
      </c>
      <c r="P10" s="98">
        <v>58267375</v>
      </c>
      <c r="Q10" s="99">
        <v>0</v>
      </c>
      <c r="R10" s="98">
        <v>1313192868</v>
      </c>
      <c r="S10" s="98">
        <v>1313192868</v>
      </c>
      <c r="T10" s="98">
        <v>58283151</v>
      </c>
      <c r="U10" s="98">
        <v>1313192868</v>
      </c>
      <c r="V10" s="99">
        <v>0</v>
      </c>
      <c r="W10" s="98">
        <v>1240461623</v>
      </c>
      <c r="X10" s="98">
        <v>1240461623</v>
      </c>
      <c r="Y10" s="98">
        <v>72731245</v>
      </c>
    </row>
    <row r="11" spans="1:26" ht="16.5" customHeight="1">
      <c r="A11" s="83" t="s">
        <v>98</v>
      </c>
      <c r="B11" s="83" t="s">
        <v>255</v>
      </c>
      <c r="C11" s="83" t="s">
        <v>96</v>
      </c>
      <c r="D11" s="83" t="s">
        <v>254</v>
      </c>
      <c r="E11" s="83"/>
      <c r="F11" s="83" t="s">
        <v>98</v>
      </c>
      <c r="G11" s="82">
        <v>1365526019</v>
      </c>
      <c r="H11" s="81">
        <v>0</v>
      </c>
      <c r="I11" s="82">
        <v>21066197</v>
      </c>
      <c r="J11" s="82">
        <v>15116197</v>
      </c>
      <c r="K11" s="82">
        <v>1371476019</v>
      </c>
      <c r="L11" s="81">
        <v>0</v>
      </c>
      <c r="M11" s="82">
        <v>1313208644</v>
      </c>
      <c r="N11" s="82">
        <v>1313208644</v>
      </c>
      <c r="O11" s="81">
        <v>0</v>
      </c>
      <c r="P11" s="82">
        <v>58267375</v>
      </c>
      <c r="Q11" s="81">
        <v>0</v>
      </c>
      <c r="R11" s="82">
        <v>1313192868</v>
      </c>
      <c r="S11" s="82">
        <v>1313192868</v>
      </c>
      <c r="T11" s="82">
        <v>58283151</v>
      </c>
      <c r="U11" s="82">
        <v>1313192868</v>
      </c>
      <c r="V11" s="81">
        <v>0</v>
      </c>
      <c r="W11" s="82">
        <v>1240461623</v>
      </c>
      <c r="X11" s="82">
        <v>1240461623</v>
      </c>
      <c r="Y11" s="82">
        <v>72731245</v>
      </c>
    </row>
    <row r="12" spans="1:26" ht="16.5" customHeight="1">
      <c r="A12" s="83" t="s">
        <v>98</v>
      </c>
      <c r="B12" s="83" t="s">
        <v>253</v>
      </c>
      <c r="C12" s="83" t="s">
        <v>96</v>
      </c>
      <c r="D12" s="83" t="s">
        <v>252</v>
      </c>
      <c r="E12" s="83"/>
      <c r="F12" s="83" t="s">
        <v>98</v>
      </c>
      <c r="G12" s="82">
        <v>970216272</v>
      </c>
      <c r="H12" s="81">
        <v>0</v>
      </c>
      <c r="I12" s="82">
        <v>14375289</v>
      </c>
      <c r="J12" s="82">
        <v>15116197</v>
      </c>
      <c r="K12" s="82">
        <v>969475364</v>
      </c>
      <c r="L12" s="81">
        <v>0</v>
      </c>
      <c r="M12" s="82">
        <v>927941393</v>
      </c>
      <c r="N12" s="82">
        <v>927941393</v>
      </c>
      <c r="O12" s="81">
        <v>0</v>
      </c>
      <c r="P12" s="82">
        <v>41533971</v>
      </c>
      <c r="Q12" s="81">
        <v>0</v>
      </c>
      <c r="R12" s="82">
        <v>927941393</v>
      </c>
      <c r="S12" s="82">
        <v>927941393</v>
      </c>
      <c r="T12" s="82">
        <v>41533971</v>
      </c>
      <c r="U12" s="82">
        <v>927941393</v>
      </c>
      <c r="V12" s="81">
        <v>0</v>
      </c>
      <c r="W12" s="82">
        <v>915090519</v>
      </c>
      <c r="X12" s="82">
        <v>915090519</v>
      </c>
      <c r="Y12" s="82">
        <v>12850874</v>
      </c>
    </row>
    <row r="13" spans="1:26" ht="16.5" customHeight="1">
      <c r="A13" s="83" t="s">
        <v>98</v>
      </c>
      <c r="B13" s="83" t="s">
        <v>251</v>
      </c>
      <c r="C13" s="83" t="s">
        <v>96</v>
      </c>
      <c r="D13" s="83" t="s">
        <v>250</v>
      </c>
      <c r="E13" s="83"/>
      <c r="F13" s="83" t="s">
        <v>98</v>
      </c>
      <c r="G13" s="82">
        <v>960610171</v>
      </c>
      <c r="H13" s="81">
        <v>0</v>
      </c>
      <c r="I13" s="82">
        <v>14375289</v>
      </c>
      <c r="J13" s="82">
        <v>15116197</v>
      </c>
      <c r="K13" s="82">
        <v>959869263</v>
      </c>
      <c r="L13" s="81">
        <v>0</v>
      </c>
      <c r="M13" s="82">
        <v>919088703</v>
      </c>
      <c r="N13" s="82">
        <v>919088703</v>
      </c>
      <c r="O13" s="81">
        <v>0</v>
      </c>
      <c r="P13" s="82">
        <v>40780560</v>
      </c>
      <c r="Q13" s="81">
        <v>0</v>
      </c>
      <c r="R13" s="82">
        <v>919088703</v>
      </c>
      <c r="S13" s="82">
        <v>919088703</v>
      </c>
      <c r="T13" s="82">
        <v>40780560</v>
      </c>
      <c r="U13" s="82">
        <v>919088703</v>
      </c>
      <c r="V13" s="81">
        <v>0</v>
      </c>
      <c r="W13" s="82">
        <v>912672718</v>
      </c>
      <c r="X13" s="82">
        <v>912672718</v>
      </c>
      <c r="Y13" s="82">
        <v>6415985</v>
      </c>
    </row>
    <row r="14" spans="1:26" ht="16.5" customHeight="1">
      <c r="A14" s="83" t="s">
        <v>249</v>
      </c>
      <c r="B14" s="83" t="s">
        <v>248</v>
      </c>
      <c r="C14" s="83" t="s">
        <v>96</v>
      </c>
      <c r="D14" s="83" t="s">
        <v>247</v>
      </c>
      <c r="E14" s="83"/>
      <c r="F14" s="83" t="s">
        <v>112</v>
      </c>
      <c r="G14" s="82">
        <v>763499028</v>
      </c>
      <c r="H14" s="81">
        <v>0</v>
      </c>
      <c r="I14" s="81">
        <v>0</v>
      </c>
      <c r="J14" s="82">
        <v>15116197</v>
      </c>
      <c r="K14" s="82">
        <v>748382831</v>
      </c>
      <c r="L14" s="81">
        <v>0</v>
      </c>
      <c r="M14" s="82">
        <v>713928327</v>
      </c>
      <c r="N14" s="82">
        <v>713928327</v>
      </c>
      <c r="O14" s="81">
        <v>0</v>
      </c>
      <c r="P14" s="82">
        <v>34454504</v>
      </c>
      <c r="Q14" s="81">
        <v>0</v>
      </c>
      <c r="R14" s="82">
        <v>713928327</v>
      </c>
      <c r="S14" s="82">
        <v>713928327</v>
      </c>
      <c r="T14" s="82">
        <v>34454504</v>
      </c>
      <c r="U14" s="82">
        <v>713928327</v>
      </c>
      <c r="V14" s="81">
        <v>0</v>
      </c>
      <c r="W14" s="82">
        <v>713928327</v>
      </c>
      <c r="X14" s="82">
        <v>713928327</v>
      </c>
      <c r="Y14" s="81">
        <v>0</v>
      </c>
    </row>
    <row r="15" spans="1:26" ht="16.5" customHeight="1">
      <c r="A15" s="83" t="s">
        <v>246</v>
      </c>
      <c r="B15" s="83" t="s">
        <v>245</v>
      </c>
      <c r="C15" s="83" t="s">
        <v>96</v>
      </c>
      <c r="D15" s="83" t="s">
        <v>244</v>
      </c>
      <c r="E15" s="83"/>
      <c r="F15" s="83" t="s">
        <v>112</v>
      </c>
      <c r="G15" s="82">
        <v>65480645</v>
      </c>
      <c r="H15" s="81">
        <v>0</v>
      </c>
      <c r="I15" s="81">
        <v>0</v>
      </c>
      <c r="J15" s="81">
        <v>0</v>
      </c>
      <c r="K15" s="82">
        <v>65480645</v>
      </c>
      <c r="L15" s="81">
        <v>0</v>
      </c>
      <c r="M15" s="82">
        <v>63872384</v>
      </c>
      <c r="N15" s="82">
        <v>63872384</v>
      </c>
      <c r="O15" s="81">
        <v>0</v>
      </c>
      <c r="P15" s="82">
        <v>1608261</v>
      </c>
      <c r="Q15" s="81">
        <v>0</v>
      </c>
      <c r="R15" s="82">
        <v>63872384</v>
      </c>
      <c r="S15" s="82">
        <v>63872384</v>
      </c>
      <c r="T15" s="82">
        <v>1608261</v>
      </c>
      <c r="U15" s="82">
        <v>63872384</v>
      </c>
      <c r="V15" s="81">
        <v>0</v>
      </c>
      <c r="W15" s="82">
        <v>63872384</v>
      </c>
      <c r="X15" s="82">
        <v>63872384</v>
      </c>
      <c r="Y15" s="81">
        <v>0</v>
      </c>
    </row>
    <row r="16" spans="1:26" ht="16.5" customHeight="1">
      <c r="A16" s="83" t="s">
        <v>243</v>
      </c>
      <c r="B16" s="83" t="s">
        <v>242</v>
      </c>
      <c r="C16" s="83" t="s">
        <v>96</v>
      </c>
      <c r="D16" s="83" t="s">
        <v>241</v>
      </c>
      <c r="E16" s="83"/>
      <c r="F16" s="83" t="s">
        <v>112</v>
      </c>
      <c r="G16" s="82">
        <v>22268721</v>
      </c>
      <c r="H16" s="81">
        <v>0</v>
      </c>
      <c r="I16" s="82">
        <v>5863242</v>
      </c>
      <c r="J16" s="81">
        <v>0</v>
      </c>
      <c r="K16" s="82">
        <v>28131963</v>
      </c>
      <c r="L16" s="81">
        <v>0</v>
      </c>
      <c r="M16" s="82">
        <v>28131963</v>
      </c>
      <c r="N16" s="82">
        <v>28131963</v>
      </c>
      <c r="O16" s="81">
        <v>0</v>
      </c>
      <c r="P16" s="81">
        <v>0</v>
      </c>
      <c r="Q16" s="81">
        <v>0</v>
      </c>
      <c r="R16" s="82">
        <v>28131963</v>
      </c>
      <c r="S16" s="82">
        <v>28131963</v>
      </c>
      <c r="T16" s="81">
        <v>0</v>
      </c>
      <c r="U16" s="82">
        <v>28131963</v>
      </c>
      <c r="V16" s="81">
        <v>0</v>
      </c>
      <c r="W16" s="82">
        <v>25660693</v>
      </c>
      <c r="X16" s="82">
        <v>25660693</v>
      </c>
      <c r="Y16" s="82">
        <v>2471270</v>
      </c>
    </row>
    <row r="17" spans="1:25" ht="16.5" customHeight="1">
      <c r="A17" s="83" t="s">
        <v>98</v>
      </c>
      <c r="B17" s="83" t="s">
        <v>240</v>
      </c>
      <c r="C17" s="83" t="s">
        <v>96</v>
      </c>
      <c r="D17" s="83" t="s">
        <v>204</v>
      </c>
      <c r="E17" s="83"/>
      <c r="F17" s="83" t="s">
        <v>98</v>
      </c>
      <c r="G17" s="82">
        <v>109361777</v>
      </c>
      <c r="H17" s="81">
        <v>0</v>
      </c>
      <c r="I17" s="82">
        <v>8512047</v>
      </c>
      <c r="J17" s="81">
        <v>0</v>
      </c>
      <c r="K17" s="82">
        <v>117873824</v>
      </c>
      <c r="L17" s="81">
        <v>0</v>
      </c>
      <c r="M17" s="82">
        <v>113156029</v>
      </c>
      <c r="N17" s="82">
        <v>113156029</v>
      </c>
      <c r="O17" s="81">
        <v>0</v>
      </c>
      <c r="P17" s="82">
        <v>4717795</v>
      </c>
      <c r="Q17" s="81">
        <v>0</v>
      </c>
      <c r="R17" s="82">
        <v>113156029</v>
      </c>
      <c r="S17" s="82">
        <v>113156029</v>
      </c>
      <c r="T17" s="82">
        <v>4717795</v>
      </c>
      <c r="U17" s="82">
        <v>113156029</v>
      </c>
      <c r="V17" s="81">
        <v>0</v>
      </c>
      <c r="W17" s="82">
        <v>109211314</v>
      </c>
      <c r="X17" s="82">
        <v>109211314</v>
      </c>
      <c r="Y17" s="82">
        <v>3944715</v>
      </c>
    </row>
    <row r="18" spans="1:25" ht="16.5" customHeight="1">
      <c r="A18" s="83" t="s">
        <v>239</v>
      </c>
      <c r="B18" s="83" t="s">
        <v>238</v>
      </c>
      <c r="C18" s="83" t="s">
        <v>96</v>
      </c>
      <c r="D18" s="83" t="s">
        <v>237</v>
      </c>
      <c r="E18" s="83"/>
      <c r="F18" s="83" t="s">
        <v>112</v>
      </c>
      <c r="G18" s="82">
        <v>73893091</v>
      </c>
      <c r="H18" s="81">
        <v>0</v>
      </c>
      <c r="I18" s="81">
        <v>0</v>
      </c>
      <c r="J18" s="81">
        <v>0</v>
      </c>
      <c r="K18" s="82">
        <v>73893091</v>
      </c>
      <c r="L18" s="81">
        <v>0</v>
      </c>
      <c r="M18" s="82">
        <v>69175296</v>
      </c>
      <c r="N18" s="82">
        <v>69175296</v>
      </c>
      <c r="O18" s="81">
        <v>0</v>
      </c>
      <c r="P18" s="82">
        <v>4717795</v>
      </c>
      <c r="Q18" s="81">
        <v>0</v>
      </c>
      <c r="R18" s="82">
        <v>69175296</v>
      </c>
      <c r="S18" s="82">
        <v>69175296</v>
      </c>
      <c r="T18" s="82">
        <v>4717795</v>
      </c>
      <c r="U18" s="82">
        <v>69175296</v>
      </c>
      <c r="V18" s="81">
        <v>0</v>
      </c>
      <c r="W18" s="82">
        <v>69175296</v>
      </c>
      <c r="X18" s="82">
        <v>69175296</v>
      </c>
      <c r="Y18" s="81">
        <v>0</v>
      </c>
    </row>
    <row r="19" spans="1:25" ht="16.5" customHeight="1">
      <c r="A19" s="83" t="s">
        <v>236</v>
      </c>
      <c r="B19" s="83" t="s">
        <v>235</v>
      </c>
      <c r="C19" s="83" t="s">
        <v>96</v>
      </c>
      <c r="D19" s="83" t="s">
        <v>234</v>
      </c>
      <c r="E19" s="83"/>
      <c r="F19" s="83" t="s">
        <v>112</v>
      </c>
      <c r="G19" s="82">
        <v>35468686</v>
      </c>
      <c r="H19" s="81">
        <v>0</v>
      </c>
      <c r="I19" s="82">
        <v>8512047</v>
      </c>
      <c r="J19" s="81">
        <v>0</v>
      </c>
      <c r="K19" s="82">
        <v>43980733</v>
      </c>
      <c r="L19" s="81">
        <v>0</v>
      </c>
      <c r="M19" s="82">
        <v>43980733</v>
      </c>
      <c r="N19" s="82">
        <v>43980733</v>
      </c>
      <c r="O19" s="81">
        <v>0</v>
      </c>
      <c r="P19" s="81">
        <v>0</v>
      </c>
      <c r="Q19" s="81">
        <v>0</v>
      </c>
      <c r="R19" s="82">
        <v>43980733</v>
      </c>
      <c r="S19" s="82">
        <v>43980733</v>
      </c>
      <c r="T19" s="81">
        <v>0</v>
      </c>
      <c r="U19" s="82">
        <v>43980733</v>
      </c>
      <c r="V19" s="81">
        <v>0</v>
      </c>
      <c r="W19" s="82">
        <v>40036018</v>
      </c>
      <c r="X19" s="82">
        <v>40036018</v>
      </c>
      <c r="Y19" s="82">
        <v>3944715</v>
      </c>
    </row>
    <row r="20" spans="1:25" ht="16.5" customHeight="1">
      <c r="A20" s="83" t="s">
        <v>233</v>
      </c>
      <c r="B20" s="83" t="s">
        <v>232</v>
      </c>
      <c r="C20" s="83" t="s">
        <v>96</v>
      </c>
      <c r="D20" s="83" t="s">
        <v>231</v>
      </c>
      <c r="E20" s="83"/>
      <c r="F20" s="83" t="s">
        <v>112</v>
      </c>
      <c r="G20" s="82">
        <v>9606101</v>
      </c>
      <c r="H20" s="81">
        <v>0</v>
      </c>
      <c r="I20" s="81">
        <v>0</v>
      </c>
      <c r="J20" s="81">
        <v>0</v>
      </c>
      <c r="K20" s="82">
        <v>9606101</v>
      </c>
      <c r="L20" s="81">
        <v>0</v>
      </c>
      <c r="M20" s="82">
        <v>8852690</v>
      </c>
      <c r="N20" s="82">
        <v>8852690</v>
      </c>
      <c r="O20" s="81">
        <v>0</v>
      </c>
      <c r="P20" s="82">
        <v>753411</v>
      </c>
      <c r="Q20" s="81">
        <v>0</v>
      </c>
      <c r="R20" s="82">
        <v>8852690</v>
      </c>
      <c r="S20" s="82">
        <v>8852690</v>
      </c>
      <c r="T20" s="82">
        <v>753411</v>
      </c>
      <c r="U20" s="82">
        <v>8852690</v>
      </c>
      <c r="V20" s="81">
        <v>0</v>
      </c>
      <c r="W20" s="82">
        <v>2417801</v>
      </c>
      <c r="X20" s="82">
        <v>2417801</v>
      </c>
      <c r="Y20" s="82">
        <v>6434889</v>
      </c>
    </row>
    <row r="21" spans="1:25" ht="16.5" customHeight="1">
      <c r="A21" s="83" t="s">
        <v>98</v>
      </c>
      <c r="B21" s="83" t="s">
        <v>230</v>
      </c>
      <c r="C21" s="83" t="s">
        <v>96</v>
      </c>
      <c r="D21" s="83" t="s">
        <v>229</v>
      </c>
      <c r="E21" s="83"/>
      <c r="F21" s="83" t="s">
        <v>98</v>
      </c>
      <c r="G21" s="82">
        <v>329997349</v>
      </c>
      <c r="H21" s="81">
        <v>0</v>
      </c>
      <c r="I21" s="81">
        <v>0</v>
      </c>
      <c r="J21" s="81">
        <v>0</v>
      </c>
      <c r="K21" s="82">
        <v>329997349</v>
      </c>
      <c r="L21" s="81">
        <v>0</v>
      </c>
      <c r="M21" s="82">
        <v>316802750</v>
      </c>
      <c r="N21" s="82">
        <v>316802750</v>
      </c>
      <c r="O21" s="81">
        <v>0</v>
      </c>
      <c r="P21" s="82">
        <v>13194599</v>
      </c>
      <c r="Q21" s="81">
        <v>0</v>
      </c>
      <c r="R21" s="82">
        <v>316786974</v>
      </c>
      <c r="S21" s="82">
        <v>316786974</v>
      </c>
      <c r="T21" s="82">
        <v>13210375</v>
      </c>
      <c r="U21" s="82">
        <v>316786974</v>
      </c>
      <c r="V21" s="81">
        <v>0</v>
      </c>
      <c r="W21" s="82">
        <v>263162903</v>
      </c>
      <c r="X21" s="82">
        <v>263162903</v>
      </c>
      <c r="Y21" s="82">
        <v>53624071</v>
      </c>
    </row>
    <row r="22" spans="1:25" ht="16.5" customHeight="1">
      <c r="A22" s="83" t="s">
        <v>228</v>
      </c>
      <c r="B22" s="83" t="s">
        <v>227</v>
      </c>
      <c r="C22" s="83" t="s">
        <v>96</v>
      </c>
      <c r="D22" s="83" t="s">
        <v>226</v>
      </c>
      <c r="E22" s="83"/>
      <c r="F22" s="83" t="s">
        <v>112</v>
      </c>
      <c r="G22" s="82">
        <v>94292130</v>
      </c>
      <c r="H22" s="81">
        <v>0</v>
      </c>
      <c r="I22" s="81">
        <v>0</v>
      </c>
      <c r="J22" s="81">
        <v>0</v>
      </c>
      <c r="K22" s="82">
        <v>94292130</v>
      </c>
      <c r="L22" s="81">
        <v>0</v>
      </c>
      <c r="M22" s="82">
        <v>91496289</v>
      </c>
      <c r="N22" s="82">
        <v>91496289</v>
      </c>
      <c r="O22" s="81">
        <v>0</v>
      </c>
      <c r="P22" s="82">
        <v>2795841</v>
      </c>
      <c r="Q22" s="81">
        <v>0</v>
      </c>
      <c r="R22" s="82">
        <v>91488401</v>
      </c>
      <c r="S22" s="82">
        <v>91488401</v>
      </c>
      <c r="T22" s="82">
        <v>2803729</v>
      </c>
      <c r="U22" s="82">
        <v>91488401</v>
      </c>
      <c r="V22" s="81">
        <v>0</v>
      </c>
      <c r="W22" s="82">
        <v>91488401</v>
      </c>
      <c r="X22" s="82">
        <v>91488401</v>
      </c>
      <c r="Y22" s="81">
        <v>0</v>
      </c>
    </row>
    <row r="23" spans="1:25" ht="16.5" customHeight="1">
      <c r="A23" s="83" t="s">
        <v>225</v>
      </c>
      <c r="B23" s="83" t="s">
        <v>224</v>
      </c>
      <c r="C23" s="83" t="s">
        <v>96</v>
      </c>
      <c r="D23" s="83" t="s">
        <v>223</v>
      </c>
      <c r="E23" s="83"/>
      <c r="F23" s="83" t="s">
        <v>112</v>
      </c>
      <c r="G23" s="82">
        <v>66790259</v>
      </c>
      <c r="H23" s="81">
        <v>0</v>
      </c>
      <c r="I23" s="81">
        <v>0</v>
      </c>
      <c r="J23" s="81">
        <v>0</v>
      </c>
      <c r="K23" s="82">
        <v>66790259</v>
      </c>
      <c r="L23" s="81">
        <v>0</v>
      </c>
      <c r="M23" s="82">
        <v>64810650</v>
      </c>
      <c r="N23" s="82">
        <v>64810650</v>
      </c>
      <c r="O23" s="81">
        <v>0</v>
      </c>
      <c r="P23" s="82">
        <v>1979609</v>
      </c>
      <c r="Q23" s="81">
        <v>0</v>
      </c>
      <c r="R23" s="82">
        <v>64802762</v>
      </c>
      <c r="S23" s="82">
        <v>64802762</v>
      </c>
      <c r="T23" s="82">
        <v>1987497</v>
      </c>
      <c r="U23" s="82">
        <v>64802762</v>
      </c>
      <c r="V23" s="81">
        <v>0</v>
      </c>
      <c r="W23" s="82">
        <v>64802762</v>
      </c>
      <c r="X23" s="82">
        <v>64802762</v>
      </c>
      <c r="Y23" s="81">
        <v>0</v>
      </c>
    </row>
    <row r="24" spans="1:25" ht="16.5" customHeight="1">
      <c r="A24" s="83" t="s">
        <v>222</v>
      </c>
      <c r="B24" s="83" t="s">
        <v>221</v>
      </c>
      <c r="C24" s="83" t="s">
        <v>96</v>
      </c>
      <c r="D24" s="83" t="s">
        <v>220</v>
      </c>
      <c r="E24" s="83"/>
      <c r="F24" s="83" t="s">
        <v>112</v>
      </c>
      <c r="G24" s="82">
        <v>80050848</v>
      </c>
      <c r="H24" s="81">
        <v>0</v>
      </c>
      <c r="I24" s="81">
        <v>0</v>
      </c>
      <c r="J24" s="81">
        <v>0</v>
      </c>
      <c r="K24" s="82">
        <v>80050848</v>
      </c>
      <c r="L24" s="81">
        <v>0</v>
      </c>
      <c r="M24" s="82">
        <v>73772411</v>
      </c>
      <c r="N24" s="82">
        <v>73772411</v>
      </c>
      <c r="O24" s="81">
        <v>0</v>
      </c>
      <c r="P24" s="82">
        <v>6278437</v>
      </c>
      <c r="Q24" s="81">
        <v>0</v>
      </c>
      <c r="R24" s="82">
        <v>73772411</v>
      </c>
      <c r="S24" s="82">
        <v>73772411</v>
      </c>
      <c r="T24" s="82">
        <v>6278437</v>
      </c>
      <c r="U24" s="82">
        <v>73772411</v>
      </c>
      <c r="V24" s="81">
        <v>0</v>
      </c>
      <c r="W24" s="82">
        <v>20148340</v>
      </c>
      <c r="X24" s="82">
        <v>20148340</v>
      </c>
      <c r="Y24" s="82">
        <v>53624071</v>
      </c>
    </row>
    <row r="25" spans="1:25" ht="16.5" customHeight="1">
      <c r="A25" s="83" t="s">
        <v>219</v>
      </c>
      <c r="B25" s="83" t="s">
        <v>218</v>
      </c>
      <c r="C25" s="83" t="s">
        <v>96</v>
      </c>
      <c r="D25" s="83" t="s">
        <v>217</v>
      </c>
      <c r="E25" s="83"/>
      <c r="F25" s="83" t="s">
        <v>112</v>
      </c>
      <c r="G25" s="82">
        <v>37549513</v>
      </c>
      <c r="H25" s="81">
        <v>0</v>
      </c>
      <c r="I25" s="81">
        <v>0</v>
      </c>
      <c r="J25" s="81">
        <v>0</v>
      </c>
      <c r="K25" s="82">
        <v>37549513</v>
      </c>
      <c r="L25" s="81">
        <v>0</v>
      </c>
      <c r="M25" s="82">
        <v>36789400</v>
      </c>
      <c r="N25" s="82">
        <v>36789400</v>
      </c>
      <c r="O25" s="81">
        <v>0</v>
      </c>
      <c r="P25" s="82">
        <v>760113</v>
      </c>
      <c r="Q25" s="81">
        <v>0</v>
      </c>
      <c r="R25" s="82">
        <v>36789400</v>
      </c>
      <c r="S25" s="82">
        <v>36789400</v>
      </c>
      <c r="T25" s="82">
        <v>760113</v>
      </c>
      <c r="U25" s="82">
        <v>36789400</v>
      </c>
      <c r="V25" s="81">
        <v>0</v>
      </c>
      <c r="W25" s="82">
        <v>36789400</v>
      </c>
      <c r="X25" s="82">
        <v>36789400</v>
      </c>
      <c r="Y25" s="81">
        <v>0</v>
      </c>
    </row>
    <row r="26" spans="1:25" ht="16.5" customHeight="1">
      <c r="A26" s="83" t="s">
        <v>216</v>
      </c>
      <c r="B26" s="83" t="s">
        <v>215</v>
      </c>
      <c r="C26" s="83" t="s">
        <v>96</v>
      </c>
      <c r="D26" s="83" t="s">
        <v>214</v>
      </c>
      <c r="E26" s="83"/>
      <c r="F26" s="83" t="s">
        <v>112</v>
      </c>
      <c r="G26" s="82">
        <v>4377708</v>
      </c>
      <c r="H26" s="81">
        <v>0</v>
      </c>
      <c r="I26" s="81">
        <v>0</v>
      </c>
      <c r="J26" s="81">
        <v>0</v>
      </c>
      <c r="K26" s="82">
        <v>4377708</v>
      </c>
      <c r="L26" s="81">
        <v>0</v>
      </c>
      <c r="M26" s="82">
        <v>3938700</v>
      </c>
      <c r="N26" s="82">
        <v>3938700</v>
      </c>
      <c r="O26" s="81">
        <v>0</v>
      </c>
      <c r="P26" s="82">
        <v>439008</v>
      </c>
      <c r="Q26" s="81">
        <v>0</v>
      </c>
      <c r="R26" s="82">
        <v>3938700</v>
      </c>
      <c r="S26" s="82">
        <v>3938700</v>
      </c>
      <c r="T26" s="82">
        <v>439008</v>
      </c>
      <c r="U26" s="82">
        <v>3938700</v>
      </c>
      <c r="V26" s="81">
        <v>0</v>
      </c>
      <c r="W26" s="82">
        <v>3938700</v>
      </c>
      <c r="X26" s="82">
        <v>3938700</v>
      </c>
      <c r="Y26" s="81">
        <v>0</v>
      </c>
    </row>
    <row r="27" spans="1:25" ht="16.5" customHeight="1">
      <c r="A27" s="83" t="s">
        <v>213</v>
      </c>
      <c r="B27" s="83" t="s">
        <v>212</v>
      </c>
      <c r="C27" s="83" t="s">
        <v>96</v>
      </c>
      <c r="D27" s="83" t="s">
        <v>211</v>
      </c>
      <c r="E27" s="83"/>
      <c r="F27" s="83" t="s">
        <v>112</v>
      </c>
      <c r="G27" s="82">
        <v>28162135</v>
      </c>
      <c r="H27" s="81">
        <v>0</v>
      </c>
      <c r="I27" s="81">
        <v>0</v>
      </c>
      <c r="J27" s="81">
        <v>0</v>
      </c>
      <c r="K27" s="82">
        <v>28162135</v>
      </c>
      <c r="L27" s="81">
        <v>0</v>
      </c>
      <c r="M27" s="82">
        <v>27596000</v>
      </c>
      <c r="N27" s="82">
        <v>27596000</v>
      </c>
      <c r="O27" s="81">
        <v>0</v>
      </c>
      <c r="P27" s="82">
        <v>566135</v>
      </c>
      <c r="Q27" s="81">
        <v>0</v>
      </c>
      <c r="R27" s="82">
        <v>27596000</v>
      </c>
      <c r="S27" s="82">
        <v>27596000</v>
      </c>
      <c r="T27" s="82">
        <v>566135</v>
      </c>
      <c r="U27" s="82">
        <v>27596000</v>
      </c>
      <c r="V27" s="81">
        <v>0</v>
      </c>
      <c r="W27" s="82">
        <v>27596000</v>
      </c>
      <c r="X27" s="82">
        <v>27596000</v>
      </c>
      <c r="Y27" s="81">
        <v>0</v>
      </c>
    </row>
    <row r="28" spans="1:25" ht="16.5" customHeight="1">
      <c r="A28" s="83" t="s">
        <v>210</v>
      </c>
      <c r="B28" s="83" t="s">
        <v>209</v>
      </c>
      <c r="C28" s="83" t="s">
        <v>96</v>
      </c>
      <c r="D28" s="83" t="s">
        <v>208</v>
      </c>
      <c r="E28" s="83"/>
      <c r="F28" s="83" t="s">
        <v>112</v>
      </c>
      <c r="G28" s="82">
        <v>18774756</v>
      </c>
      <c r="H28" s="81">
        <v>0</v>
      </c>
      <c r="I28" s="81">
        <v>0</v>
      </c>
      <c r="J28" s="81">
        <v>0</v>
      </c>
      <c r="K28" s="82">
        <v>18774756</v>
      </c>
      <c r="L28" s="81">
        <v>0</v>
      </c>
      <c r="M28" s="82">
        <v>18399300</v>
      </c>
      <c r="N28" s="82">
        <v>18399300</v>
      </c>
      <c r="O28" s="81">
        <v>0</v>
      </c>
      <c r="P28" s="82">
        <v>375456</v>
      </c>
      <c r="Q28" s="81">
        <v>0</v>
      </c>
      <c r="R28" s="82">
        <v>18399300</v>
      </c>
      <c r="S28" s="82">
        <v>18399300</v>
      </c>
      <c r="T28" s="82">
        <v>375456</v>
      </c>
      <c r="U28" s="82">
        <v>18399300</v>
      </c>
      <c r="V28" s="81">
        <v>0</v>
      </c>
      <c r="W28" s="82">
        <v>18399300</v>
      </c>
      <c r="X28" s="82">
        <v>18399300</v>
      </c>
      <c r="Y28" s="81">
        <v>0</v>
      </c>
    </row>
    <row r="29" spans="1:25" ht="16.5" customHeight="1">
      <c r="A29" s="83" t="s">
        <v>98</v>
      </c>
      <c r="B29" s="83" t="s">
        <v>207</v>
      </c>
      <c r="C29" s="83" t="s">
        <v>96</v>
      </c>
      <c r="D29" s="83" t="s">
        <v>206</v>
      </c>
      <c r="E29" s="83"/>
      <c r="F29" s="83" t="s">
        <v>98</v>
      </c>
      <c r="G29" s="82">
        <v>65312398</v>
      </c>
      <c r="H29" s="81">
        <v>0</v>
      </c>
      <c r="I29" s="82">
        <v>6690908</v>
      </c>
      <c r="J29" s="81">
        <v>0</v>
      </c>
      <c r="K29" s="82">
        <v>72003306</v>
      </c>
      <c r="L29" s="81">
        <v>0</v>
      </c>
      <c r="M29" s="82">
        <v>68464501</v>
      </c>
      <c r="N29" s="82">
        <v>68464501</v>
      </c>
      <c r="O29" s="81">
        <v>0</v>
      </c>
      <c r="P29" s="82">
        <v>3538805</v>
      </c>
      <c r="Q29" s="81">
        <v>0</v>
      </c>
      <c r="R29" s="82">
        <v>68464501</v>
      </c>
      <c r="S29" s="82">
        <v>68464501</v>
      </c>
      <c r="T29" s="82">
        <v>3538805</v>
      </c>
      <c r="U29" s="82">
        <v>68464501</v>
      </c>
      <c r="V29" s="81">
        <v>0</v>
      </c>
      <c r="W29" s="82">
        <v>62208201</v>
      </c>
      <c r="X29" s="82">
        <v>62208201</v>
      </c>
      <c r="Y29" s="82">
        <v>6256300</v>
      </c>
    </row>
    <row r="30" spans="1:25" ht="16.5" customHeight="1">
      <c r="A30" s="83" t="s">
        <v>98</v>
      </c>
      <c r="B30" s="83" t="s">
        <v>205</v>
      </c>
      <c r="C30" s="83" t="s">
        <v>96</v>
      </c>
      <c r="D30" s="83" t="s">
        <v>204</v>
      </c>
      <c r="E30" s="83"/>
      <c r="F30" s="83" t="s">
        <v>98</v>
      </c>
      <c r="G30" s="82">
        <v>65312398</v>
      </c>
      <c r="H30" s="81">
        <v>0</v>
      </c>
      <c r="I30" s="82">
        <v>6690908</v>
      </c>
      <c r="J30" s="81">
        <v>0</v>
      </c>
      <c r="K30" s="82">
        <v>72003306</v>
      </c>
      <c r="L30" s="81">
        <v>0</v>
      </c>
      <c r="M30" s="82">
        <v>68464501</v>
      </c>
      <c r="N30" s="82">
        <v>68464501</v>
      </c>
      <c r="O30" s="81">
        <v>0</v>
      </c>
      <c r="P30" s="82">
        <v>3538805</v>
      </c>
      <c r="Q30" s="81">
        <v>0</v>
      </c>
      <c r="R30" s="82">
        <v>68464501</v>
      </c>
      <c r="S30" s="82">
        <v>68464501</v>
      </c>
      <c r="T30" s="82">
        <v>3538805</v>
      </c>
      <c r="U30" s="82">
        <v>68464501</v>
      </c>
      <c r="V30" s="81">
        <v>0</v>
      </c>
      <c r="W30" s="82">
        <v>62208201</v>
      </c>
      <c r="X30" s="82">
        <v>62208201</v>
      </c>
      <c r="Y30" s="82">
        <v>6256300</v>
      </c>
    </row>
    <row r="31" spans="1:25" ht="16.5" customHeight="1">
      <c r="A31" s="83" t="s">
        <v>203</v>
      </c>
      <c r="B31" s="83" t="s">
        <v>202</v>
      </c>
      <c r="C31" s="83" t="s">
        <v>96</v>
      </c>
      <c r="D31" s="83" t="s">
        <v>201</v>
      </c>
      <c r="E31" s="83"/>
      <c r="F31" s="83" t="s">
        <v>112</v>
      </c>
      <c r="G31" s="82">
        <v>52020738</v>
      </c>
      <c r="H31" s="81">
        <v>0</v>
      </c>
      <c r="I31" s="81">
        <v>0</v>
      </c>
      <c r="J31" s="81">
        <v>0</v>
      </c>
      <c r="K31" s="82">
        <v>52020738</v>
      </c>
      <c r="L31" s="81">
        <v>0</v>
      </c>
      <c r="M31" s="82">
        <v>50287004</v>
      </c>
      <c r="N31" s="82">
        <v>50287004</v>
      </c>
      <c r="O31" s="81">
        <v>0</v>
      </c>
      <c r="P31" s="82">
        <v>1733734</v>
      </c>
      <c r="Q31" s="81">
        <v>0</v>
      </c>
      <c r="R31" s="82">
        <v>50287004</v>
      </c>
      <c r="S31" s="82">
        <v>50287004</v>
      </c>
      <c r="T31" s="82">
        <v>1733734</v>
      </c>
      <c r="U31" s="82">
        <v>50287004</v>
      </c>
      <c r="V31" s="81">
        <v>0</v>
      </c>
      <c r="W31" s="82">
        <v>44501422</v>
      </c>
      <c r="X31" s="82">
        <v>44501422</v>
      </c>
      <c r="Y31" s="82">
        <v>5785582</v>
      </c>
    </row>
    <row r="32" spans="1:25" ht="16.5" customHeight="1">
      <c r="A32" s="83" t="s">
        <v>200</v>
      </c>
      <c r="B32" s="83" t="s">
        <v>199</v>
      </c>
      <c r="C32" s="83" t="s">
        <v>96</v>
      </c>
      <c r="D32" s="83" t="s">
        <v>198</v>
      </c>
      <c r="E32" s="83"/>
      <c r="F32" s="83" t="s">
        <v>112</v>
      </c>
      <c r="G32" s="82">
        <v>9050000</v>
      </c>
      <c r="H32" s="81">
        <v>0</v>
      </c>
      <c r="I32" s="82">
        <v>5950000</v>
      </c>
      <c r="J32" s="81">
        <v>0</v>
      </c>
      <c r="K32" s="82">
        <v>15000000</v>
      </c>
      <c r="L32" s="81">
        <v>0</v>
      </c>
      <c r="M32" s="82">
        <v>13194929</v>
      </c>
      <c r="N32" s="82">
        <v>13194929</v>
      </c>
      <c r="O32" s="81">
        <v>0</v>
      </c>
      <c r="P32" s="82">
        <v>1805071</v>
      </c>
      <c r="Q32" s="81">
        <v>0</v>
      </c>
      <c r="R32" s="82">
        <v>13194929</v>
      </c>
      <c r="S32" s="82">
        <v>13194929</v>
      </c>
      <c r="T32" s="82">
        <v>1805071</v>
      </c>
      <c r="U32" s="82">
        <v>13194929</v>
      </c>
      <c r="V32" s="81">
        <v>0</v>
      </c>
      <c r="W32" s="82">
        <v>13194929</v>
      </c>
      <c r="X32" s="82">
        <v>13194929</v>
      </c>
      <c r="Y32" s="81">
        <v>0</v>
      </c>
    </row>
    <row r="33" spans="1:25" ht="16.5" customHeight="1">
      <c r="A33" s="83" t="s">
        <v>197</v>
      </c>
      <c r="B33" s="83" t="s">
        <v>196</v>
      </c>
      <c r="C33" s="83" t="s">
        <v>96</v>
      </c>
      <c r="D33" s="83" t="s">
        <v>195</v>
      </c>
      <c r="E33" s="83"/>
      <c r="F33" s="83" t="s">
        <v>112</v>
      </c>
      <c r="G33" s="82">
        <v>4241660</v>
      </c>
      <c r="H33" s="81">
        <v>0</v>
      </c>
      <c r="I33" s="82">
        <v>740908</v>
      </c>
      <c r="J33" s="81">
        <v>0</v>
      </c>
      <c r="K33" s="82">
        <v>4982568</v>
      </c>
      <c r="L33" s="81">
        <v>0</v>
      </c>
      <c r="M33" s="82">
        <v>4982568</v>
      </c>
      <c r="N33" s="82">
        <v>4982568</v>
      </c>
      <c r="O33" s="81">
        <v>0</v>
      </c>
      <c r="P33" s="81">
        <v>0</v>
      </c>
      <c r="Q33" s="81">
        <v>0</v>
      </c>
      <c r="R33" s="82">
        <v>4982568</v>
      </c>
      <c r="S33" s="82">
        <v>4982568</v>
      </c>
      <c r="T33" s="81">
        <v>0</v>
      </c>
      <c r="U33" s="82">
        <v>4982568</v>
      </c>
      <c r="V33" s="81">
        <v>0</v>
      </c>
      <c r="W33" s="82">
        <v>4511850</v>
      </c>
      <c r="X33" s="82">
        <v>4511850</v>
      </c>
      <c r="Y33" s="82">
        <v>470718</v>
      </c>
    </row>
    <row r="34" spans="1:25" s="100" customFormat="1" ht="16.5" customHeight="1">
      <c r="A34" s="97" t="s">
        <v>98</v>
      </c>
      <c r="B34" s="97" t="s">
        <v>194</v>
      </c>
      <c r="C34" s="97" t="s">
        <v>96</v>
      </c>
      <c r="D34" s="97" t="s">
        <v>193</v>
      </c>
      <c r="E34" s="97"/>
      <c r="F34" s="97" t="s">
        <v>98</v>
      </c>
      <c r="G34" s="98">
        <v>1147202923</v>
      </c>
      <c r="H34" s="98">
        <v>43430364</v>
      </c>
      <c r="I34" s="98">
        <v>116880101</v>
      </c>
      <c r="J34" s="98">
        <v>146830101</v>
      </c>
      <c r="K34" s="98">
        <v>1160683287</v>
      </c>
      <c r="L34" s="99">
        <v>0</v>
      </c>
      <c r="M34" s="98">
        <v>1076327825</v>
      </c>
      <c r="N34" s="98">
        <v>1076327825</v>
      </c>
      <c r="O34" s="99">
        <v>0</v>
      </c>
      <c r="P34" s="98">
        <v>84355462</v>
      </c>
      <c r="Q34" s="99">
        <v>0</v>
      </c>
      <c r="R34" s="98">
        <v>1076327825</v>
      </c>
      <c r="S34" s="98">
        <v>1076327825</v>
      </c>
      <c r="T34" s="98">
        <v>84355462</v>
      </c>
      <c r="U34" s="98">
        <v>1076327825</v>
      </c>
      <c r="V34" s="99">
        <v>0</v>
      </c>
      <c r="W34" s="98">
        <v>989303085</v>
      </c>
      <c r="X34" s="98">
        <v>989303085</v>
      </c>
      <c r="Y34" s="98">
        <v>87024740</v>
      </c>
    </row>
    <row r="35" spans="1:25" ht="16.5" customHeight="1">
      <c r="A35" s="83" t="s">
        <v>98</v>
      </c>
      <c r="B35" s="83" t="s">
        <v>192</v>
      </c>
      <c r="C35" s="83" t="s">
        <v>96</v>
      </c>
      <c r="D35" s="83" t="s">
        <v>191</v>
      </c>
      <c r="E35" s="83"/>
      <c r="F35" s="83" t="s">
        <v>98</v>
      </c>
      <c r="G35" s="82">
        <v>1147202923</v>
      </c>
      <c r="H35" s="82">
        <v>43430364</v>
      </c>
      <c r="I35" s="82">
        <v>116880101</v>
      </c>
      <c r="J35" s="82">
        <v>146830101</v>
      </c>
      <c r="K35" s="82">
        <v>1160683287</v>
      </c>
      <c r="L35" s="81">
        <v>0</v>
      </c>
      <c r="M35" s="82">
        <v>1076327825</v>
      </c>
      <c r="N35" s="82">
        <v>1076327825</v>
      </c>
      <c r="O35" s="81">
        <v>0</v>
      </c>
      <c r="P35" s="82">
        <v>84355462</v>
      </c>
      <c r="Q35" s="81">
        <v>0</v>
      </c>
      <c r="R35" s="82">
        <v>1076327825</v>
      </c>
      <c r="S35" s="82">
        <v>1076327825</v>
      </c>
      <c r="T35" s="82">
        <v>84355462</v>
      </c>
      <c r="U35" s="82">
        <v>1076327825</v>
      </c>
      <c r="V35" s="81">
        <v>0</v>
      </c>
      <c r="W35" s="82">
        <v>989303085</v>
      </c>
      <c r="X35" s="82">
        <v>989303085</v>
      </c>
      <c r="Y35" s="82">
        <v>87024740</v>
      </c>
    </row>
    <row r="36" spans="1:25" ht="16.5" customHeight="1">
      <c r="A36" s="83" t="s">
        <v>98</v>
      </c>
      <c r="B36" s="83" t="s">
        <v>190</v>
      </c>
      <c r="C36" s="83" t="s">
        <v>96</v>
      </c>
      <c r="D36" s="83" t="s">
        <v>189</v>
      </c>
      <c r="E36" s="83"/>
      <c r="F36" s="83" t="s">
        <v>98</v>
      </c>
      <c r="G36" s="82">
        <v>145511858</v>
      </c>
      <c r="H36" s="81">
        <v>0</v>
      </c>
      <c r="I36" s="82">
        <v>35489168</v>
      </c>
      <c r="J36" s="82">
        <v>131004141</v>
      </c>
      <c r="K36" s="82">
        <v>49996885</v>
      </c>
      <c r="L36" s="81">
        <v>0</v>
      </c>
      <c r="M36" s="82">
        <v>47702363</v>
      </c>
      <c r="N36" s="82">
        <v>47702363</v>
      </c>
      <c r="O36" s="81">
        <v>0</v>
      </c>
      <c r="P36" s="82">
        <v>2294522</v>
      </c>
      <c r="Q36" s="81">
        <v>0</v>
      </c>
      <c r="R36" s="82">
        <v>47702363</v>
      </c>
      <c r="S36" s="82">
        <v>47702363</v>
      </c>
      <c r="T36" s="82">
        <v>2294522</v>
      </c>
      <c r="U36" s="82">
        <v>47702363</v>
      </c>
      <c r="V36" s="81">
        <v>0</v>
      </c>
      <c r="W36" s="82">
        <v>42702363</v>
      </c>
      <c r="X36" s="82">
        <v>42702363</v>
      </c>
      <c r="Y36" s="82">
        <v>5000000</v>
      </c>
    </row>
    <row r="37" spans="1:25" ht="16.5" customHeight="1">
      <c r="A37" s="83" t="s">
        <v>188</v>
      </c>
      <c r="B37" s="83" t="s">
        <v>187</v>
      </c>
      <c r="C37" s="83" t="s">
        <v>96</v>
      </c>
      <c r="D37" s="83" t="s">
        <v>186</v>
      </c>
      <c r="E37" s="83"/>
      <c r="F37" s="83" t="s">
        <v>112</v>
      </c>
      <c r="G37" s="82">
        <v>8421848</v>
      </c>
      <c r="H37" s="81">
        <v>0</v>
      </c>
      <c r="I37" s="82">
        <v>6576288</v>
      </c>
      <c r="J37" s="82">
        <v>1816313</v>
      </c>
      <c r="K37" s="82">
        <v>13181823</v>
      </c>
      <c r="L37" s="81">
        <v>0</v>
      </c>
      <c r="M37" s="82">
        <v>10887301</v>
      </c>
      <c r="N37" s="82">
        <v>10887301</v>
      </c>
      <c r="O37" s="81">
        <v>0</v>
      </c>
      <c r="P37" s="82">
        <v>2294522</v>
      </c>
      <c r="Q37" s="81">
        <v>0</v>
      </c>
      <c r="R37" s="82">
        <v>10887301</v>
      </c>
      <c r="S37" s="82">
        <v>10887301</v>
      </c>
      <c r="T37" s="82">
        <v>2294522</v>
      </c>
      <c r="U37" s="82">
        <v>10887301</v>
      </c>
      <c r="V37" s="81">
        <v>0</v>
      </c>
      <c r="W37" s="82">
        <v>10887301</v>
      </c>
      <c r="X37" s="82">
        <v>10887301</v>
      </c>
      <c r="Y37" s="81">
        <v>0</v>
      </c>
    </row>
    <row r="38" spans="1:25" ht="16.5" customHeight="1">
      <c r="A38" s="83" t="s">
        <v>185</v>
      </c>
      <c r="B38" s="83" t="s">
        <v>184</v>
      </c>
      <c r="C38" s="83" t="s">
        <v>96</v>
      </c>
      <c r="D38" s="83" t="s">
        <v>183</v>
      </c>
      <c r="E38" s="83"/>
      <c r="F38" s="83" t="s">
        <v>112</v>
      </c>
      <c r="G38" s="82">
        <v>23087120</v>
      </c>
      <c r="H38" s="81">
        <v>0</v>
      </c>
      <c r="I38" s="82">
        <v>28912880</v>
      </c>
      <c r="J38" s="82">
        <v>23733938</v>
      </c>
      <c r="K38" s="82">
        <v>28266062</v>
      </c>
      <c r="L38" s="81">
        <v>0</v>
      </c>
      <c r="M38" s="82">
        <v>28266062</v>
      </c>
      <c r="N38" s="82">
        <v>28266062</v>
      </c>
      <c r="O38" s="81">
        <v>0</v>
      </c>
      <c r="P38" s="81">
        <v>0</v>
      </c>
      <c r="Q38" s="81">
        <v>0</v>
      </c>
      <c r="R38" s="82">
        <v>28266062</v>
      </c>
      <c r="S38" s="82">
        <v>28266062</v>
      </c>
      <c r="T38" s="81">
        <v>0</v>
      </c>
      <c r="U38" s="82">
        <v>28266062</v>
      </c>
      <c r="V38" s="81">
        <v>0</v>
      </c>
      <c r="W38" s="82">
        <v>28266062</v>
      </c>
      <c r="X38" s="82">
        <v>28266062</v>
      </c>
      <c r="Y38" s="81">
        <v>0</v>
      </c>
    </row>
    <row r="39" spans="1:25" ht="16.5" customHeight="1">
      <c r="A39" s="83" t="s">
        <v>182</v>
      </c>
      <c r="B39" s="83" t="s">
        <v>181</v>
      </c>
      <c r="C39" s="83" t="s">
        <v>96</v>
      </c>
      <c r="D39" s="83" t="s">
        <v>180</v>
      </c>
      <c r="E39" s="83"/>
      <c r="F39" s="83" t="s">
        <v>112</v>
      </c>
      <c r="G39" s="82">
        <v>114002890</v>
      </c>
      <c r="H39" s="81">
        <v>0</v>
      </c>
      <c r="I39" s="81">
        <v>0</v>
      </c>
      <c r="J39" s="82">
        <v>105453890</v>
      </c>
      <c r="K39" s="82">
        <v>8549000</v>
      </c>
      <c r="L39" s="81">
        <v>0</v>
      </c>
      <c r="M39" s="82">
        <v>8549000</v>
      </c>
      <c r="N39" s="82">
        <v>8549000</v>
      </c>
      <c r="O39" s="81">
        <v>0</v>
      </c>
      <c r="P39" s="81">
        <v>0</v>
      </c>
      <c r="Q39" s="81">
        <v>0</v>
      </c>
      <c r="R39" s="82">
        <v>8549000</v>
      </c>
      <c r="S39" s="82">
        <v>8549000</v>
      </c>
      <c r="T39" s="81">
        <v>0</v>
      </c>
      <c r="U39" s="82">
        <v>8549000</v>
      </c>
      <c r="V39" s="81">
        <v>0</v>
      </c>
      <c r="W39" s="82">
        <v>3549000</v>
      </c>
      <c r="X39" s="82">
        <v>3549000</v>
      </c>
      <c r="Y39" s="82">
        <v>5000000</v>
      </c>
    </row>
    <row r="40" spans="1:25" ht="16.5" customHeight="1">
      <c r="A40" s="83" t="s">
        <v>98</v>
      </c>
      <c r="B40" s="83" t="s">
        <v>179</v>
      </c>
      <c r="C40" s="83" t="s">
        <v>96</v>
      </c>
      <c r="D40" s="83" t="s">
        <v>134</v>
      </c>
      <c r="E40" s="83"/>
      <c r="F40" s="83" t="s">
        <v>98</v>
      </c>
      <c r="G40" s="82">
        <v>1001691065</v>
      </c>
      <c r="H40" s="82">
        <v>43430364</v>
      </c>
      <c r="I40" s="82">
        <v>81390933</v>
      </c>
      <c r="J40" s="82">
        <v>15825960</v>
      </c>
      <c r="K40" s="82">
        <v>1110686402</v>
      </c>
      <c r="L40" s="81">
        <v>0</v>
      </c>
      <c r="M40" s="82">
        <v>1028625462</v>
      </c>
      <c r="N40" s="82">
        <v>1028625462</v>
      </c>
      <c r="O40" s="81">
        <v>0</v>
      </c>
      <c r="P40" s="82">
        <v>82060940</v>
      </c>
      <c r="Q40" s="81">
        <v>0</v>
      </c>
      <c r="R40" s="82">
        <v>1028625462</v>
      </c>
      <c r="S40" s="82">
        <v>1028625462</v>
      </c>
      <c r="T40" s="82">
        <v>82060940</v>
      </c>
      <c r="U40" s="82">
        <v>1028625462</v>
      </c>
      <c r="V40" s="81">
        <v>0</v>
      </c>
      <c r="W40" s="82">
        <v>946600722</v>
      </c>
      <c r="X40" s="82">
        <v>946600722</v>
      </c>
      <c r="Y40" s="82">
        <v>82024740</v>
      </c>
    </row>
    <row r="41" spans="1:25" ht="16.5" customHeight="1">
      <c r="A41" s="83" t="s">
        <v>178</v>
      </c>
      <c r="B41" s="83" t="s">
        <v>177</v>
      </c>
      <c r="C41" s="83" t="s">
        <v>96</v>
      </c>
      <c r="D41" s="83" t="s">
        <v>176</v>
      </c>
      <c r="E41" s="83"/>
      <c r="F41" s="83" t="s">
        <v>112</v>
      </c>
      <c r="G41" s="82">
        <v>8557935</v>
      </c>
      <c r="H41" s="81">
        <v>0</v>
      </c>
      <c r="I41" s="81">
        <v>0</v>
      </c>
      <c r="J41" s="82">
        <v>6176298</v>
      </c>
      <c r="K41" s="82">
        <v>2381637</v>
      </c>
      <c r="L41" s="81">
        <v>0</v>
      </c>
      <c r="M41" s="82">
        <v>884756</v>
      </c>
      <c r="N41" s="82">
        <v>884756</v>
      </c>
      <c r="O41" s="81">
        <v>0</v>
      </c>
      <c r="P41" s="82">
        <v>1496881</v>
      </c>
      <c r="Q41" s="81">
        <v>0</v>
      </c>
      <c r="R41" s="82">
        <v>884756</v>
      </c>
      <c r="S41" s="82">
        <v>884756</v>
      </c>
      <c r="T41" s="82">
        <v>1496881</v>
      </c>
      <c r="U41" s="82">
        <v>884756</v>
      </c>
      <c r="V41" s="81">
        <v>0</v>
      </c>
      <c r="W41" s="82">
        <v>884756</v>
      </c>
      <c r="X41" s="82">
        <v>884756</v>
      </c>
      <c r="Y41" s="81">
        <v>0</v>
      </c>
    </row>
    <row r="42" spans="1:25" ht="16.5" customHeight="1">
      <c r="A42" s="83" t="s">
        <v>175</v>
      </c>
      <c r="B42" s="83" t="s">
        <v>174</v>
      </c>
      <c r="C42" s="83" t="s">
        <v>96</v>
      </c>
      <c r="D42" s="83" t="s">
        <v>173</v>
      </c>
      <c r="E42" s="83"/>
      <c r="F42" s="83" t="s">
        <v>112</v>
      </c>
      <c r="G42" s="82">
        <v>283223236</v>
      </c>
      <c r="H42" s="81">
        <v>0</v>
      </c>
      <c r="I42" s="82">
        <v>5958359</v>
      </c>
      <c r="J42" s="82">
        <v>355545</v>
      </c>
      <c r="K42" s="82">
        <v>288826050</v>
      </c>
      <c r="L42" s="81">
        <v>0</v>
      </c>
      <c r="M42" s="82">
        <v>288826050</v>
      </c>
      <c r="N42" s="82">
        <v>288826050</v>
      </c>
      <c r="O42" s="81">
        <v>0</v>
      </c>
      <c r="P42" s="81">
        <v>0</v>
      </c>
      <c r="Q42" s="81">
        <v>0</v>
      </c>
      <c r="R42" s="82">
        <v>288826050</v>
      </c>
      <c r="S42" s="82">
        <v>288826050</v>
      </c>
      <c r="T42" s="81">
        <v>0</v>
      </c>
      <c r="U42" s="82">
        <v>288826050</v>
      </c>
      <c r="V42" s="81">
        <v>0</v>
      </c>
      <c r="W42" s="82">
        <v>226543340</v>
      </c>
      <c r="X42" s="82">
        <v>226543340</v>
      </c>
      <c r="Y42" s="82">
        <v>62282710</v>
      </c>
    </row>
    <row r="43" spans="1:25" ht="16.5" customHeight="1">
      <c r="A43" s="83" t="s">
        <v>172</v>
      </c>
      <c r="B43" s="83" t="s">
        <v>171</v>
      </c>
      <c r="C43" s="83" t="s">
        <v>96</v>
      </c>
      <c r="D43" s="83" t="s">
        <v>170</v>
      </c>
      <c r="E43" s="83"/>
      <c r="F43" s="83" t="s">
        <v>112</v>
      </c>
      <c r="G43" s="82">
        <v>81634894</v>
      </c>
      <c r="H43" s="82">
        <v>43430364</v>
      </c>
      <c r="I43" s="82">
        <v>3594682</v>
      </c>
      <c r="J43" s="82">
        <v>9294117</v>
      </c>
      <c r="K43" s="82">
        <v>119365823</v>
      </c>
      <c r="L43" s="81">
        <v>0</v>
      </c>
      <c r="M43" s="82">
        <v>58865963</v>
      </c>
      <c r="N43" s="82">
        <v>58865963</v>
      </c>
      <c r="O43" s="81">
        <v>0</v>
      </c>
      <c r="P43" s="82">
        <v>60499860</v>
      </c>
      <c r="Q43" s="81">
        <v>0</v>
      </c>
      <c r="R43" s="82">
        <v>58865963</v>
      </c>
      <c r="S43" s="82">
        <v>58865963</v>
      </c>
      <c r="T43" s="82">
        <v>60499860</v>
      </c>
      <c r="U43" s="82">
        <v>58865963</v>
      </c>
      <c r="V43" s="81">
        <v>0</v>
      </c>
      <c r="W43" s="82">
        <v>47123933</v>
      </c>
      <c r="X43" s="82">
        <v>47123933</v>
      </c>
      <c r="Y43" s="82">
        <v>11742030</v>
      </c>
    </row>
    <row r="44" spans="1:25" ht="16.5" customHeight="1">
      <c r="A44" s="83" t="s">
        <v>169</v>
      </c>
      <c r="B44" s="83" t="s">
        <v>168</v>
      </c>
      <c r="C44" s="83" t="s">
        <v>96</v>
      </c>
      <c r="D44" s="83" t="s">
        <v>167</v>
      </c>
      <c r="E44" s="83"/>
      <c r="F44" s="83" t="s">
        <v>112</v>
      </c>
      <c r="G44" s="82">
        <v>628275000</v>
      </c>
      <c r="H44" s="81">
        <v>0</v>
      </c>
      <c r="I44" s="82">
        <v>71837892</v>
      </c>
      <c r="J44" s="81">
        <v>0</v>
      </c>
      <c r="K44" s="82">
        <v>700112892</v>
      </c>
      <c r="L44" s="81">
        <v>0</v>
      </c>
      <c r="M44" s="82">
        <v>680048693</v>
      </c>
      <c r="N44" s="82">
        <v>680048693</v>
      </c>
      <c r="O44" s="81">
        <v>0</v>
      </c>
      <c r="P44" s="82">
        <v>20064199</v>
      </c>
      <c r="Q44" s="81">
        <v>0</v>
      </c>
      <c r="R44" s="82">
        <v>680048693</v>
      </c>
      <c r="S44" s="82">
        <v>680048693</v>
      </c>
      <c r="T44" s="82">
        <v>20064199</v>
      </c>
      <c r="U44" s="82">
        <v>680048693</v>
      </c>
      <c r="V44" s="81">
        <v>0</v>
      </c>
      <c r="W44" s="82">
        <v>672048693</v>
      </c>
      <c r="X44" s="82">
        <v>672048693</v>
      </c>
      <c r="Y44" s="82">
        <v>8000000</v>
      </c>
    </row>
    <row r="45" spans="1:25" s="100" customFormat="1" ht="16.5" customHeight="1">
      <c r="A45" s="97" t="s">
        <v>98</v>
      </c>
      <c r="B45" s="97" t="s">
        <v>166</v>
      </c>
      <c r="C45" s="97" t="s">
        <v>96</v>
      </c>
      <c r="D45" s="97" t="s">
        <v>164</v>
      </c>
      <c r="E45" s="97"/>
      <c r="F45" s="97" t="s">
        <v>98</v>
      </c>
      <c r="G45" s="98">
        <v>40000000</v>
      </c>
      <c r="H45" s="99">
        <v>0</v>
      </c>
      <c r="I45" s="99">
        <v>0</v>
      </c>
      <c r="J45" s="99">
        <v>0</v>
      </c>
      <c r="K45" s="98">
        <v>40000000</v>
      </c>
      <c r="L45" s="99">
        <v>0</v>
      </c>
      <c r="M45" s="98">
        <v>40000000</v>
      </c>
      <c r="N45" s="98">
        <v>40000000</v>
      </c>
      <c r="O45" s="99">
        <v>0</v>
      </c>
      <c r="P45" s="99">
        <v>0</v>
      </c>
      <c r="Q45" s="99">
        <v>0</v>
      </c>
      <c r="R45" s="98">
        <v>40000000</v>
      </c>
      <c r="S45" s="98">
        <v>40000000</v>
      </c>
      <c r="T45" s="99">
        <v>0</v>
      </c>
      <c r="U45" s="98">
        <v>40000000</v>
      </c>
      <c r="V45" s="99">
        <v>0</v>
      </c>
      <c r="W45" s="99">
        <v>0</v>
      </c>
      <c r="X45" s="99">
        <v>0</v>
      </c>
      <c r="Y45" s="98">
        <v>40000000</v>
      </c>
    </row>
    <row r="46" spans="1:25" ht="16.5" customHeight="1">
      <c r="A46" s="83" t="s">
        <v>98</v>
      </c>
      <c r="B46" s="83" t="s">
        <v>165</v>
      </c>
      <c r="C46" s="83" t="s">
        <v>96</v>
      </c>
      <c r="D46" s="83"/>
      <c r="E46" s="83"/>
      <c r="F46" s="83" t="s">
        <v>98</v>
      </c>
      <c r="G46" s="82">
        <v>40000000</v>
      </c>
      <c r="H46" s="81">
        <v>0</v>
      </c>
      <c r="I46" s="81">
        <v>0</v>
      </c>
      <c r="J46" s="81">
        <v>0</v>
      </c>
      <c r="K46" s="82">
        <v>40000000</v>
      </c>
      <c r="L46" s="81">
        <v>0</v>
      </c>
      <c r="M46" s="82">
        <v>40000000</v>
      </c>
      <c r="N46" s="82">
        <v>40000000</v>
      </c>
      <c r="O46" s="81">
        <v>0</v>
      </c>
      <c r="P46" s="81">
        <v>0</v>
      </c>
      <c r="Q46" s="81">
        <v>0</v>
      </c>
      <c r="R46" s="82">
        <v>40000000</v>
      </c>
      <c r="S46" s="82">
        <v>40000000</v>
      </c>
      <c r="T46" s="81">
        <v>0</v>
      </c>
      <c r="U46" s="82">
        <v>40000000</v>
      </c>
      <c r="V46" s="81">
        <v>0</v>
      </c>
      <c r="W46" s="81">
        <v>0</v>
      </c>
      <c r="X46" s="81">
        <v>0</v>
      </c>
      <c r="Y46" s="82">
        <v>40000000</v>
      </c>
    </row>
    <row r="47" spans="1:25" ht="16.5" customHeight="1">
      <c r="A47" s="83" t="s">
        <v>98</v>
      </c>
      <c r="B47" s="83" t="s">
        <v>163</v>
      </c>
      <c r="C47" s="83" t="s">
        <v>96</v>
      </c>
      <c r="D47" s="83" t="s">
        <v>162</v>
      </c>
      <c r="E47" s="83"/>
      <c r="F47" s="83" t="s">
        <v>98</v>
      </c>
      <c r="G47" s="82">
        <v>40000000</v>
      </c>
      <c r="H47" s="81">
        <v>0</v>
      </c>
      <c r="I47" s="81">
        <v>0</v>
      </c>
      <c r="J47" s="81">
        <v>0</v>
      </c>
      <c r="K47" s="82">
        <v>40000000</v>
      </c>
      <c r="L47" s="81">
        <v>0</v>
      </c>
      <c r="M47" s="82">
        <v>40000000</v>
      </c>
      <c r="N47" s="82">
        <v>40000000</v>
      </c>
      <c r="O47" s="81">
        <v>0</v>
      </c>
      <c r="P47" s="81">
        <v>0</v>
      </c>
      <c r="Q47" s="81">
        <v>0</v>
      </c>
      <c r="R47" s="82">
        <v>40000000</v>
      </c>
      <c r="S47" s="82">
        <v>40000000</v>
      </c>
      <c r="T47" s="81">
        <v>0</v>
      </c>
      <c r="U47" s="82">
        <v>40000000</v>
      </c>
      <c r="V47" s="81">
        <v>0</v>
      </c>
      <c r="W47" s="81">
        <v>0</v>
      </c>
      <c r="X47" s="81">
        <v>0</v>
      </c>
      <c r="Y47" s="82">
        <v>40000000</v>
      </c>
    </row>
    <row r="48" spans="1:25" ht="16.5" customHeight="1">
      <c r="A48" s="83" t="s">
        <v>161</v>
      </c>
      <c r="B48" s="83" t="s">
        <v>160</v>
      </c>
      <c r="C48" s="83" t="s">
        <v>96</v>
      </c>
      <c r="D48" s="83" t="s">
        <v>159</v>
      </c>
      <c r="E48" s="83"/>
      <c r="F48" s="83" t="s">
        <v>112</v>
      </c>
      <c r="G48" s="82">
        <v>40000000</v>
      </c>
      <c r="H48" s="81">
        <v>0</v>
      </c>
      <c r="I48" s="81">
        <v>0</v>
      </c>
      <c r="J48" s="81">
        <v>0</v>
      </c>
      <c r="K48" s="82">
        <v>40000000</v>
      </c>
      <c r="L48" s="81">
        <v>0</v>
      </c>
      <c r="M48" s="82">
        <v>40000000</v>
      </c>
      <c r="N48" s="82">
        <v>40000000</v>
      </c>
      <c r="O48" s="81">
        <v>0</v>
      </c>
      <c r="P48" s="81">
        <v>0</v>
      </c>
      <c r="Q48" s="81">
        <v>0</v>
      </c>
      <c r="R48" s="82">
        <v>40000000</v>
      </c>
      <c r="S48" s="82">
        <v>40000000</v>
      </c>
      <c r="T48" s="81">
        <v>0</v>
      </c>
      <c r="U48" s="82">
        <v>40000000</v>
      </c>
      <c r="V48" s="81">
        <v>0</v>
      </c>
      <c r="W48" s="81">
        <v>0</v>
      </c>
      <c r="X48" s="81">
        <v>0</v>
      </c>
      <c r="Y48" s="82">
        <v>40000000</v>
      </c>
    </row>
    <row r="49" spans="1:25" s="100" customFormat="1" ht="16.5" customHeight="1">
      <c r="A49" s="97" t="s">
        <v>98</v>
      </c>
      <c r="B49" s="97" t="s">
        <v>158</v>
      </c>
      <c r="C49" s="97" t="s">
        <v>96</v>
      </c>
      <c r="D49" s="97" t="s">
        <v>153</v>
      </c>
      <c r="E49" s="97"/>
      <c r="F49" s="97" t="s">
        <v>98</v>
      </c>
      <c r="G49" s="98">
        <v>15321058</v>
      </c>
      <c r="H49" s="99">
        <v>0</v>
      </c>
      <c r="I49" s="99">
        <v>0</v>
      </c>
      <c r="J49" s="99">
        <v>0</v>
      </c>
      <c r="K49" s="98">
        <v>15321058</v>
      </c>
      <c r="L49" s="99">
        <v>0</v>
      </c>
      <c r="M49" s="98">
        <v>15321058</v>
      </c>
      <c r="N49" s="98">
        <v>15321058</v>
      </c>
      <c r="O49" s="99">
        <v>0</v>
      </c>
      <c r="P49" s="99">
        <v>0</v>
      </c>
      <c r="Q49" s="99">
        <v>0</v>
      </c>
      <c r="R49" s="98">
        <v>15321058</v>
      </c>
      <c r="S49" s="98">
        <v>15321058</v>
      </c>
      <c r="T49" s="99">
        <v>0</v>
      </c>
      <c r="U49" s="98">
        <v>15321058</v>
      </c>
      <c r="V49" s="99">
        <v>0</v>
      </c>
      <c r="W49" s="98">
        <v>15321058</v>
      </c>
      <c r="X49" s="98">
        <v>15321058</v>
      </c>
      <c r="Y49" s="99">
        <v>0</v>
      </c>
    </row>
    <row r="50" spans="1:25" ht="16.5" customHeight="1">
      <c r="A50" s="83" t="s">
        <v>98</v>
      </c>
      <c r="B50" s="83" t="s">
        <v>157</v>
      </c>
      <c r="C50" s="83" t="s">
        <v>96</v>
      </c>
      <c r="D50" s="83" t="s">
        <v>156</v>
      </c>
      <c r="E50" s="83"/>
      <c r="F50" s="83" t="s">
        <v>98</v>
      </c>
      <c r="G50" s="82">
        <v>15321058</v>
      </c>
      <c r="H50" s="81">
        <v>0</v>
      </c>
      <c r="I50" s="81">
        <v>0</v>
      </c>
      <c r="J50" s="81">
        <v>0</v>
      </c>
      <c r="K50" s="82">
        <v>15321058</v>
      </c>
      <c r="L50" s="81">
        <v>0</v>
      </c>
      <c r="M50" s="82">
        <v>15321058</v>
      </c>
      <c r="N50" s="82">
        <v>15321058</v>
      </c>
      <c r="O50" s="81">
        <v>0</v>
      </c>
      <c r="P50" s="81">
        <v>0</v>
      </c>
      <c r="Q50" s="81">
        <v>0</v>
      </c>
      <c r="R50" s="82">
        <v>15321058</v>
      </c>
      <c r="S50" s="82">
        <v>15321058</v>
      </c>
      <c r="T50" s="81">
        <v>0</v>
      </c>
      <c r="U50" s="82">
        <v>15321058</v>
      </c>
      <c r="V50" s="81">
        <v>0</v>
      </c>
      <c r="W50" s="82">
        <v>15321058</v>
      </c>
      <c r="X50" s="82">
        <v>15321058</v>
      </c>
      <c r="Y50" s="81">
        <v>0</v>
      </c>
    </row>
    <row r="51" spans="1:25" ht="16.5" customHeight="1">
      <c r="A51" s="83" t="s">
        <v>155</v>
      </c>
      <c r="B51" s="83" t="s">
        <v>154</v>
      </c>
      <c r="C51" s="83" t="s">
        <v>96</v>
      </c>
      <c r="D51" s="83" t="s">
        <v>153</v>
      </c>
      <c r="E51" s="83"/>
      <c r="F51" s="83" t="s">
        <v>112</v>
      </c>
      <c r="G51" s="82">
        <v>15321058</v>
      </c>
      <c r="H51" s="81">
        <v>0</v>
      </c>
      <c r="I51" s="81">
        <v>0</v>
      </c>
      <c r="J51" s="81">
        <v>0</v>
      </c>
      <c r="K51" s="82">
        <v>15321058</v>
      </c>
      <c r="L51" s="81">
        <v>0</v>
      </c>
      <c r="M51" s="82">
        <v>15321058</v>
      </c>
      <c r="N51" s="82">
        <v>15321058</v>
      </c>
      <c r="O51" s="81">
        <v>0</v>
      </c>
      <c r="P51" s="81">
        <v>0</v>
      </c>
      <c r="Q51" s="81">
        <v>0</v>
      </c>
      <c r="R51" s="82">
        <v>15321058</v>
      </c>
      <c r="S51" s="82">
        <v>15321058</v>
      </c>
      <c r="T51" s="81">
        <v>0</v>
      </c>
      <c r="U51" s="82">
        <v>15321058</v>
      </c>
      <c r="V51" s="81">
        <v>0</v>
      </c>
      <c r="W51" s="82">
        <v>15321058</v>
      </c>
      <c r="X51" s="82">
        <v>15321058</v>
      </c>
      <c r="Y51" s="81">
        <v>0</v>
      </c>
    </row>
    <row r="52" spans="1:25" s="96" customFormat="1" ht="16.5" customHeight="1">
      <c r="A52" s="93" t="s">
        <v>98</v>
      </c>
      <c r="B52" s="93" t="s">
        <v>152</v>
      </c>
      <c r="C52" s="93" t="s">
        <v>96</v>
      </c>
      <c r="D52" s="93" t="s">
        <v>151</v>
      </c>
      <c r="E52" s="93" t="s">
        <v>340</v>
      </c>
      <c r="F52" s="93" t="s">
        <v>98</v>
      </c>
      <c r="G52" s="94">
        <v>1441250000</v>
      </c>
      <c r="H52" s="94">
        <v>7951395636.4700003</v>
      </c>
      <c r="I52" s="94">
        <v>1160049388</v>
      </c>
      <c r="J52" s="94">
        <v>1136049388</v>
      </c>
      <c r="K52" s="94">
        <v>9416645636.4699993</v>
      </c>
      <c r="L52" s="95">
        <v>0</v>
      </c>
      <c r="M52" s="94">
        <v>6029377144</v>
      </c>
      <c r="N52" s="94">
        <v>6029377144</v>
      </c>
      <c r="O52" s="95">
        <v>0</v>
      </c>
      <c r="P52" s="94">
        <v>3387268492.4699998</v>
      </c>
      <c r="Q52" s="95">
        <v>0</v>
      </c>
      <c r="R52" s="94">
        <v>6029377144</v>
      </c>
      <c r="S52" s="94">
        <v>6029377144</v>
      </c>
      <c r="T52" s="94">
        <v>3387268492.4699998</v>
      </c>
      <c r="U52" s="94">
        <v>6029377144</v>
      </c>
      <c r="V52" s="95">
        <v>0</v>
      </c>
      <c r="W52" s="94">
        <v>5719402144</v>
      </c>
      <c r="X52" s="94">
        <v>5719402144</v>
      </c>
      <c r="Y52" s="94">
        <v>309975000</v>
      </c>
    </row>
    <row r="53" spans="1:25">
      <c r="A53" s="83" t="s">
        <v>98</v>
      </c>
      <c r="B53" s="83" t="s">
        <v>150</v>
      </c>
      <c r="C53" s="83" t="s">
        <v>96</v>
      </c>
      <c r="D53" s="83" t="s">
        <v>149</v>
      </c>
      <c r="E53" s="83"/>
      <c r="F53" s="83" t="s">
        <v>98</v>
      </c>
      <c r="G53" s="82">
        <v>1441250000</v>
      </c>
      <c r="H53" s="82">
        <v>4591433235.4700003</v>
      </c>
      <c r="I53" s="82">
        <v>514607486</v>
      </c>
      <c r="J53" s="82">
        <v>1136049388</v>
      </c>
      <c r="K53" s="82">
        <v>5411241333.4700003</v>
      </c>
      <c r="L53" s="81">
        <v>0</v>
      </c>
      <c r="M53" s="82">
        <v>2238520569</v>
      </c>
      <c r="N53" s="82">
        <v>2238520569</v>
      </c>
      <c r="O53" s="81">
        <v>0</v>
      </c>
      <c r="P53" s="82">
        <v>3172720764.4699998</v>
      </c>
      <c r="Q53" s="81">
        <v>0</v>
      </c>
      <c r="R53" s="82">
        <v>2238520569</v>
      </c>
      <c r="S53" s="82">
        <v>2238520569</v>
      </c>
      <c r="T53" s="82">
        <v>3172720764.4699998</v>
      </c>
      <c r="U53" s="82">
        <v>2238520569</v>
      </c>
      <c r="V53" s="81">
        <v>0</v>
      </c>
      <c r="W53" s="82">
        <v>1928545569</v>
      </c>
      <c r="X53" s="82">
        <v>1928545569</v>
      </c>
      <c r="Y53" s="82">
        <v>309975000</v>
      </c>
    </row>
    <row r="54" spans="1:25">
      <c r="A54" s="83" t="s">
        <v>98</v>
      </c>
      <c r="B54" s="83" t="s">
        <v>148</v>
      </c>
      <c r="C54" s="83" t="s">
        <v>96</v>
      </c>
      <c r="D54" s="83" t="s">
        <v>147</v>
      </c>
      <c r="E54" s="83"/>
      <c r="F54" s="83" t="s">
        <v>98</v>
      </c>
      <c r="G54" s="81">
        <v>0</v>
      </c>
      <c r="H54" s="82">
        <v>379633195.47000003</v>
      </c>
      <c r="I54" s="82">
        <v>185172603</v>
      </c>
      <c r="J54" s="82">
        <v>318041862</v>
      </c>
      <c r="K54" s="82">
        <v>246763936.47</v>
      </c>
      <c r="L54" s="81">
        <v>0</v>
      </c>
      <c r="M54" s="82">
        <v>185172603</v>
      </c>
      <c r="N54" s="82">
        <v>185172603</v>
      </c>
      <c r="O54" s="81">
        <v>0</v>
      </c>
      <c r="P54" s="82">
        <v>61591333.469999999</v>
      </c>
      <c r="Q54" s="81">
        <v>0</v>
      </c>
      <c r="R54" s="82">
        <v>185172603</v>
      </c>
      <c r="S54" s="82">
        <v>185172603</v>
      </c>
      <c r="T54" s="82">
        <v>61591333.469999999</v>
      </c>
      <c r="U54" s="82">
        <v>185172603</v>
      </c>
      <c r="V54" s="81">
        <v>0</v>
      </c>
      <c r="W54" s="82">
        <v>185172603</v>
      </c>
      <c r="X54" s="82">
        <v>185172603</v>
      </c>
      <c r="Y54" s="81">
        <v>0</v>
      </c>
    </row>
    <row r="55" spans="1:25">
      <c r="A55" s="83" t="s">
        <v>98</v>
      </c>
      <c r="B55" s="83" t="s">
        <v>146</v>
      </c>
      <c r="C55" s="83" t="s">
        <v>96</v>
      </c>
      <c r="D55" s="83" t="s">
        <v>145</v>
      </c>
      <c r="E55" s="83"/>
      <c r="F55" s="83" t="s">
        <v>98</v>
      </c>
      <c r="G55" s="81">
        <v>0</v>
      </c>
      <c r="H55" s="82">
        <v>379633195.47000003</v>
      </c>
      <c r="I55" s="82">
        <v>185172603</v>
      </c>
      <c r="J55" s="82">
        <v>318041862</v>
      </c>
      <c r="K55" s="82">
        <v>246763936.47</v>
      </c>
      <c r="L55" s="81">
        <v>0</v>
      </c>
      <c r="M55" s="82">
        <v>185172603</v>
      </c>
      <c r="N55" s="82">
        <v>185172603</v>
      </c>
      <c r="O55" s="81">
        <v>0</v>
      </c>
      <c r="P55" s="82">
        <v>61591333.469999999</v>
      </c>
      <c r="Q55" s="81">
        <v>0</v>
      </c>
      <c r="R55" s="82">
        <v>185172603</v>
      </c>
      <c r="S55" s="82">
        <v>185172603</v>
      </c>
      <c r="T55" s="82">
        <v>61591333.469999999</v>
      </c>
      <c r="U55" s="82">
        <v>185172603</v>
      </c>
      <c r="V55" s="81">
        <v>0</v>
      </c>
      <c r="W55" s="82">
        <v>185172603</v>
      </c>
      <c r="X55" s="82">
        <v>185172603</v>
      </c>
      <c r="Y55" s="81">
        <v>0</v>
      </c>
    </row>
    <row r="56" spans="1:25" ht="28.5" customHeight="1">
      <c r="A56" s="83" t="s">
        <v>144</v>
      </c>
      <c r="B56" s="83" t="s">
        <v>143</v>
      </c>
      <c r="C56" s="83" t="s">
        <v>96</v>
      </c>
      <c r="D56" s="83" t="s">
        <v>142</v>
      </c>
      <c r="E56" s="83" t="s">
        <v>335</v>
      </c>
      <c r="F56" s="83" t="s">
        <v>103</v>
      </c>
      <c r="G56" s="81">
        <v>0</v>
      </c>
      <c r="H56" s="82">
        <v>2400000</v>
      </c>
      <c r="I56" s="82">
        <v>185172603</v>
      </c>
      <c r="J56" s="82">
        <v>2400000</v>
      </c>
      <c r="K56" s="107">
        <v>185172603</v>
      </c>
      <c r="L56" s="81">
        <v>0</v>
      </c>
      <c r="M56" s="82">
        <v>185172603</v>
      </c>
      <c r="N56" s="82">
        <v>185172603</v>
      </c>
      <c r="O56" s="81">
        <v>0</v>
      </c>
      <c r="P56" s="81">
        <v>0</v>
      </c>
      <c r="Q56" s="81">
        <v>0</v>
      </c>
      <c r="R56" s="82">
        <v>185172603</v>
      </c>
      <c r="S56" s="82">
        <v>185172603</v>
      </c>
      <c r="T56" s="81">
        <v>0</v>
      </c>
      <c r="U56" s="82">
        <v>185172603</v>
      </c>
      <c r="V56" s="81">
        <v>0</v>
      </c>
      <c r="W56" s="82">
        <v>185172603</v>
      </c>
      <c r="X56" s="82">
        <v>185172603</v>
      </c>
      <c r="Y56" s="81">
        <v>0</v>
      </c>
    </row>
    <row r="57" spans="1:25" ht="28.5" customHeight="1">
      <c r="A57" s="83" t="s">
        <v>141</v>
      </c>
      <c r="B57" s="83" t="s">
        <v>138</v>
      </c>
      <c r="C57" s="83" t="s">
        <v>96</v>
      </c>
      <c r="D57" s="83" t="s">
        <v>140</v>
      </c>
      <c r="E57" s="83" t="s">
        <v>335</v>
      </c>
      <c r="F57" s="83" t="s">
        <v>103</v>
      </c>
      <c r="G57" s="81">
        <v>0</v>
      </c>
      <c r="H57" s="82">
        <v>372033195.47000003</v>
      </c>
      <c r="I57" s="81">
        <v>0</v>
      </c>
      <c r="J57" s="82">
        <v>310441862</v>
      </c>
      <c r="K57" s="107">
        <v>61591333.469999999</v>
      </c>
      <c r="L57" s="81">
        <v>0</v>
      </c>
      <c r="M57" s="81">
        <v>0</v>
      </c>
      <c r="N57" s="81">
        <v>0</v>
      </c>
      <c r="O57" s="81">
        <v>0</v>
      </c>
      <c r="P57" s="82">
        <v>61591333.469999999</v>
      </c>
      <c r="Q57" s="81">
        <v>0</v>
      </c>
      <c r="R57" s="81">
        <v>0</v>
      </c>
      <c r="S57" s="81">
        <v>0</v>
      </c>
      <c r="T57" s="82">
        <v>61591333.469999999</v>
      </c>
      <c r="U57" s="81">
        <v>0</v>
      </c>
      <c r="V57" s="81">
        <v>0</v>
      </c>
      <c r="W57" s="81">
        <v>0</v>
      </c>
      <c r="X57" s="81">
        <v>0</v>
      </c>
      <c r="Y57" s="81">
        <v>0</v>
      </c>
    </row>
    <row r="58" spans="1:25">
      <c r="A58" s="83" t="s">
        <v>139</v>
      </c>
      <c r="B58" s="83" t="s">
        <v>138</v>
      </c>
      <c r="C58" s="83" t="s">
        <v>96</v>
      </c>
      <c r="D58" s="83" t="s">
        <v>137</v>
      </c>
      <c r="E58" s="83"/>
      <c r="F58" s="83" t="s">
        <v>136</v>
      </c>
      <c r="G58" s="81">
        <v>0</v>
      </c>
      <c r="H58" s="82">
        <v>5200000</v>
      </c>
      <c r="I58" s="81">
        <v>0</v>
      </c>
      <c r="J58" s="82">
        <v>5200000</v>
      </c>
      <c r="K58" s="81">
        <v>0</v>
      </c>
      <c r="L58" s="81">
        <v>0</v>
      </c>
      <c r="M58" s="81">
        <v>0</v>
      </c>
      <c r="N58" s="81">
        <v>0</v>
      </c>
      <c r="O58" s="81">
        <v>0</v>
      </c>
      <c r="P58" s="81">
        <v>0</v>
      </c>
      <c r="Q58" s="81">
        <v>0</v>
      </c>
      <c r="R58" s="81">
        <v>0</v>
      </c>
      <c r="S58" s="81">
        <v>0</v>
      </c>
      <c r="T58" s="81">
        <v>0</v>
      </c>
      <c r="U58" s="81">
        <v>0</v>
      </c>
      <c r="V58" s="81">
        <v>0</v>
      </c>
      <c r="W58" s="81">
        <v>0</v>
      </c>
      <c r="X58" s="81">
        <v>0</v>
      </c>
      <c r="Y58" s="81">
        <v>0</v>
      </c>
    </row>
    <row r="59" spans="1:25">
      <c r="A59" s="83" t="s">
        <v>98</v>
      </c>
      <c r="B59" s="83" t="s">
        <v>135</v>
      </c>
      <c r="C59" s="83" t="s">
        <v>96</v>
      </c>
      <c r="D59" s="83" t="s">
        <v>134</v>
      </c>
      <c r="E59" s="83"/>
      <c r="F59" s="83" t="s">
        <v>98</v>
      </c>
      <c r="G59" s="82">
        <v>1441250000</v>
      </c>
      <c r="H59" s="82">
        <v>4211800040</v>
      </c>
      <c r="I59" s="82">
        <v>329434883</v>
      </c>
      <c r="J59" s="82">
        <v>818007526</v>
      </c>
      <c r="K59" s="82">
        <v>5164477397</v>
      </c>
      <c r="L59" s="81">
        <v>0</v>
      </c>
      <c r="M59" s="82">
        <v>2053347966</v>
      </c>
      <c r="N59" s="82">
        <v>2053347966</v>
      </c>
      <c r="O59" s="81">
        <v>0</v>
      </c>
      <c r="P59" s="82">
        <v>3111129431</v>
      </c>
      <c r="Q59" s="81">
        <v>0</v>
      </c>
      <c r="R59" s="82">
        <v>2053347966</v>
      </c>
      <c r="S59" s="82">
        <v>2053347966</v>
      </c>
      <c r="T59" s="82">
        <v>3111129431</v>
      </c>
      <c r="U59" s="82">
        <v>2053347966</v>
      </c>
      <c r="V59" s="81">
        <v>0</v>
      </c>
      <c r="W59" s="82">
        <v>1743372966</v>
      </c>
      <c r="X59" s="82">
        <v>1743372966</v>
      </c>
      <c r="Y59" s="82">
        <v>309975000</v>
      </c>
    </row>
    <row r="60" spans="1:25" ht="28.5" customHeight="1">
      <c r="A60" s="83" t="s">
        <v>133</v>
      </c>
      <c r="B60" s="83" t="s">
        <v>132</v>
      </c>
      <c r="C60" s="83" t="s">
        <v>96</v>
      </c>
      <c r="D60" s="83" t="s">
        <v>131</v>
      </c>
      <c r="E60" s="83" t="s">
        <v>335</v>
      </c>
      <c r="F60" s="83" t="s">
        <v>112</v>
      </c>
      <c r="G60" s="82">
        <v>11781000</v>
      </c>
      <c r="H60" s="82">
        <v>43500000</v>
      </c>
      <c r="I60" s="82">
        <v>69909883</v>
      </c>
      <c r="J60" s="82">
        <v>60000000</v>
      </c>
      <c r="K60" s="107">
        <v>65190883</v>
      </c>
      <c r="L60" s="81">
        <v>0</v>
      </c>
      <c r="M60" s="82">
        <v>55395511</v>
      </c>
      <c r="N60" s="82">
        <v>55395511</v>
      </c>
      <c r="O60" s="81">
        <v>0</v>
      </c>
      <c r="P60" s="82">
        <v>9795372</v>
      </c>
      <c r="Q60" s="81">
        <v>0</v>
      </c>
      <c r="R60" s="82">
        <v>55395511</v>
      </c>
      <c r="S60" s="82">
        <v>55395511</v>
      </c>
      <c r="T60" s="82">
        <v>9795372</v>
      </c>
      <c r="U60" s="82">
        <v>55395511</v>
      </c>
      <c r="V60" s="81">
        <v>0</v>
      </c>
      <c r="W60" s="82">
        <v>54220511</v>
      </c>
      <c r="X60" s="82">
        <v>54220511</v>
      </c>
      <c r="Y60" s="82">
        <v>1175000</v>
      </c>
    </row>
    <row r="61" spans="1:25" ht="28.5" customHeight="1">
      <c r="A61" s="83" t="s">
        <v>130</v>
      </c>
      <c r="B61" s="83" t="s">
        <v>123</v>
      </c>
      <c r="C61" s="83" t="s">
        <v>96</v>
      </c>
      <c r="D61" s="83" t="s">
        <v>129</v>
      </c>
      <c r="E61" s="83" t="s">
        <v>335</v>
      </c>
      <c r="F61" s="83" t="s">
        <v>112</v>
      </c>
      <c r="G61" s="82">
        <v>51975000</v>
      </c>
      <c r="H61" s="81">
        <v>0</v>
      </c>
      <c r="I61" s="82">
        <v>90525000</v>
      </c>
      <c r="J61" s="81">
        <v>0</v>
      </c>
      <c r="K61" s="107">
        <v>142500000</v>
      </c>
      <c r="L61" s="81">
        <v>0</v>
      </c>
      <c r="M61" s="82">
        <v>121514815</v>
      </c>
      <c r="N61" s="82">
        <v>121514815</v>
      </c>
      <c r="O61" s="81">
        <v>0</v>
      </c>
      <c r="P61" s="82">
        <v>20985185</v>
      </c>
      <c r="Q61" s="81">
        <v>0</v>
      </c>
      <c r="R61" s="82">
        <v>121514815</v>
      </c>
      <c r="S61" s="82">
        <v>121514815</v>
      </c>
      <c r="T61" s="82">
        <v>20985185</v>
      </c>
      <c r="U61" s="82">
        <v>121514815</v>
      </c>
      <c r="V61" s="81">
        <v>0</v>
      </c>
      <c r="W61" s="82">
        <v>121514815</v>
      </c>
      <c r="X61" s="82">
        <v>121514815</v>
      </c>
      <c r="Y61" s="81">
        <v>0</v>
      </c>
    </row>
    <row r="62" spans="1:25" ht="28.5" customHeight="1">
      <c r="A62" s="83" t="s">
        <v>128</v>
      </c>
      <c r="B62" s="83" t="s">
        <v>123</v>
      </c>
      <c r="C62" s="83" t="s">
        <v>96</v>
      </c>
      <c r="D62" s="83" t="s">
        <v>127</v>
      </c>
      <c r="E62" s="83" t="s">
        <v>335</v>
      </c>
      <c r="F62" s="83" t="s">
        <v>94</v>
      </c>
      <c r="G62" s="81">
        <v>0</v>
      </c>
      <c r="H62" s="81">
        <v>0</v>
      </c>
      <c r="I62" s="82">
        <v>24000000</v>
      </c>
      <c r="J62" s="81">
        <v>0</v>
      </c>
      <c r="K62" s="107">
        <v>24000000</v>
      </c>
      <c r="L62" s="81">
        <v>0</v>
      </c>
      <c r="M62" s="82">
        <v>23205000</v>
      </c>
      <c r="N62" s="82">
        <v>23205000</v>
      </c>
      <c r="O62" s="81">
        <v>0</v>
      </c>
      <c r="P62" s="82">
        <v>795000</v>
      </c>
      <c r="Q62" s="81">
        <v>0</v>
      </c>
      <c r="R62" s="82">
        <v>23205000</v>
      </c>
      <c r="S62" s="82">
        <v>23205000</v>
      </c>
      <c r="T62" s="82">
        <v>795000</v>
      </c>
      <c r="U62" s="82">
        <v>23205000</v>
      </c>
      <c r="V62" s="81">
        <v>0</v>
      </c>
      <c r="W62" s="82">
        <v>23205000</v>
      </c>
      <c r="X62" s="82">
        <v>23205000</v>
      </c>
      <c r="Y62" s="81">
        <v>0</v>
      </c>
    </row>
    <row r="63" spans="1:25" ht="22.5">
      <c r="A63" s="83" t="s">
        <v>126</v>
      </c>
      <c r="B63" s="83" t="s">
        <v>123</v>
      </c>
      <c r="C63" s="83" t="s">
        <v>96</v>
      </c>
      <c r="D63" s="83" t="s">
        <v>125</v>
      </c>
      <c r="E63" s="83"/>
      <c r="F63" s="83" t="s">
        <v>103</v>
      </c>
      <c r="G63" s="81">
        <v>0</v>
      </c>
      <c r="H63" s="82">
        <v>3000000</v>
      </c>
      <c r="I63" s="81">
        <v>0</v>
      </c>
      <c r="J63" s="82">
        <v>3000000</v>
      </c>
      <c r="K63" s="81">
        <v>0</v>
      </c>
      <c r="L63" s="81">
        <v>0</v>
      </c>
      <c r="M63" s="81">
        <v>0</v>
      </c>
      <c r="N63" s="81">
        <v>0</v>
      </c>
      <c r="O63" s="81">
        <v>0</v>
      </c>
      <c r="P63" s="81">
        <v>0</v>
      </c>
      <c r="Q63" s="81">
        <v>0</v>
      </c>
      <c r="R63" s="81">
        <v>0</v>
      </c>
      <c r="S63" s="81">
        <v>0</v>
      </c>
      <c r="T63" s="81">
        <v>0</v>
      </c>
      <c r="U63" s="81">
        <v>0</v>
      </c>
      <c r="V63" s="81">
        <v>0</v>
      </c>
      <c r="W63" s="81">
        <v>0</v>
      </c>
      <c r="X63" s="81">
        <v>0</v>
      </c>
      <c r="Y63" s="81">
        <v>0</v>
      </c>
    </row>
    <row r="64" spans="1:25" ht="28.5" customHeight="1">
      <c r="A64" s="83" t="s">
        <v>124</v>
      </c>
      <c r="B64" s="83" t="s">
        <v>123</v>
      </c>
      <c r="C64" s="83" t="s">
        <v>96</v>
      </c>
      <c r="D64" s="83" t="s">
        <v>122</v>
      </c>
      <c r="E64" s="83" t="s">
        <v>337</v>
      </c>
      <c r="F64" s="83" t="s">
        <v>112</v>
      </c>
      <c r="G64" s="82">
        <v>330000000</v>
      </c>
      <c r="H64" s="81">
        <v>0</v>
      </c>
      <c r="I64" s="81">
        <v>0</v>
      </c>
      <c r="J64" s="81">
        <v>0</v>
      </c>
      <c r="K64" s="107">
        <v>330000000</v>
      </c>
      <c r="L64" s="81">
        <v>0</v>
      </c>
      <c r="M64" s="82">
        <v>330000000</v>
      </c>
      <c r="N64" s="82">
        <v>330000000</v>
      </c>
      <c r="O64" s="81">
        <v>0</v>
      </c>
      <c r="P64" s="81">
        <v>0</v>
      </c>
      <c r="Q64" s="81">
        <v>0</v>
      </c>
      <c r="R64" s="82">
        <v>330000000</v>
      </c>
      <c r="S64" s="82">
        <v>330000000</v>
      </c>
      <c r="T64" s="81">
        <v>0</v>
      </c>
      <c r="U64" s="82">
        <v>330000000</v>
      </c>
      <c r="V64" s="81">
        <v>0</v>
      </c>
      <c r="W64" s="82">
        <v>307500000</v>
      </c>
      <c r="X64" s="82">
        <v>307500000</v>
      </c>
      <c r="Y64" s="82">
        <v>22500000</v>
      </c>
    </row>
    <row r="65" spans="1:25" ht="28.5" customHeight="1">
      <c r="A65" s="83" t="s">
        <v>121</v>
      </c>
      <c r="B65" s="83" t="s">
        <v>114</v>
      </c>
      <c r="C65" s="83" t="s">
        <v>96</v>
      </c>
      <c r="D65" s="83" t="s">
        <v>120</v>
      </c>
      <c r="E65" s="83" t="s">
        <v>338</v>
      </c>
      <c r="F65" s="83" t="s">
        <v>112</v>
      </c>
      <c r="G65" s="82">
        <v>155000000</v>
      </c>
      <c r="H65" s="82">
        <v>53900000</v>
      </c>
      <c r="I65" s="81">
        <v>0</v>
      </c>
      <c r="J65" s="82">
        <v>30000000</v>
      </c>
      <c r="K65" s="107">
        <v>178900000</v>
      </c>
      <c r="L65" s="81">
        <v>0</v>
      </c>
      <c r="M65" s="82">
        <v>177199999</v>
      </c>
      <c r="N65" s="82">
        <v>177199999</v>
      </c>
      <c r="O65" s="81">
        <v>0</v>
      </c>
      <c r="P65" s="82">
        <v>1700001</v>
      </c>
      <c r="Q65" s="81">
        <v>0</v>
      </c>
      <c r="R65" s="82">
        <v>177199999</v>
      </c>
      <c r="S65" s="82">
        <v>177199999</v>
      </c>
      <c r="T65" s="82">
        <v>1700001</v>
      </c>
      <c r="U65" s="82">
        <v>177199999</v>
      </c>
      <c r="V65" s="81">
        <v>0</v>
      </c>
      <c r="W65" s="82">
        <v>177199999</v>
      </c>
      <c r="X65" s="82">
        <v>177199999</v>
      </c>
      <c r="Y65" s="81">
        <v>0</v>
      </c>
    </row>
    <row r="66" spans="1:25" ht="28.5" customHeight="1">
      <c r="A66" s="83" t="s">
        <v>119</v>
      </c>
      <c r="B66" s="83" t="s">
        <v>114</v>
      </c>
      <c r="C66" s="83" t="s">
        <v>96</v>
      </c>
      <c r="D66" s="83" t="s">
        <v>118</v>
      </c>
      <c r="E66" s="83" t="s">
        <v>335</v>
      </c>
      <c r="F66" s="83" t="s">
        <v>112</v>
      </c>
      <c r="G66" s="82">
        <v>802244000</v>
      </c>
      <c r="H66" s="82">
        <v>3784000000</v>
      </c>
      <c r="I66" s="82">
        <v>100000000</v>
      </c>
      <c r="J66" s="82">
        <v>525607486</v>
      </c>
      <c r="K66" s="107">
        <v>4160636514</v>
      </c>
      <c r="L66" s="81">
        <v>0</v>
      </c>
      <c r="M66" s="82">
        <v>1094740308</v>
      </c>
      <c r="N66" s="82">
        <v>1094740308</v>
      </c>
      <c r="O66" s="81">
        <v>0</v>
      </c>
      <c r="P66" s="82">
        <v>3065896206</v>
      </c>
      <c r="Q66" s="81">
        <v>0</v>
      </c>
      <c r="R66" s="82">
        <v>1094740308</v>
      </c>
      <c r="S66" s="82">
        <v>1094740308</v>
      </c>
      <c r="T66" s="82">
        <v>3065896206</v>
      </c>
      <c r="U66" s="82">
        <v>1094740308</v>
      </c>
      <c r="V66" s="81">
        <v>0</v>
      </c>
      <c r="W66" s="82">
        <v>888440308</v>
      </c>
      <c r="X66" s="82">
        <v>888440308</v>
      </c>
      <c r="Y66" s="82">
        <v>206300000</v>
      </c>
    </row>
    <row r="67" spans="1:25" ht="28.5" customHeight="1">
      <c r="A67" s="83" t="s">
        <v>117</v>
      </c>
      <c r="B67" s="83" t="s">
        <v>114</v>
      </c>
      <c r="C67" s="83" t="s">
        <v>96</v>
      </c>
      <c r="D67" s="83" t="s">
        <v>116</v>
      </c>
      <c r="E67" s="83" t="s">
        <v>337</v>
      </c>
      <c r="F67" s="83" t="s">
        <v>112</v>
      </c>
      <c r="G67" s="82">
        <v>80000000</v>
      </c>
      <c r="H67" s="82">
        <v>128000000</v>
      </c>
      <c r="I67" s="81">
        <v>0</v>
      </c>
      <c r="J67" s="81">
        <v>0</v>
      </c>
      <c r="K67" s="107">
        <v>208000000</v>
      </c>
      <c r="L67" s="81">
        <v>0</v>
      </c>
      <c r="M67" s="82">
        <v>196293333</v>
      </c>
      <c r="N67" s="82">
        <v>196293333</v>
      </c>
      <c r="O67" s="81">
        <v>0</v>
      </c>
      <c r="P67" s="82">
        <v>11706667</v>
      </c>
      <c r="Q67" s="81">
        <v>0</v>
      </c>
      <c r="R67" s="82">
        <v>196293333</v>
      </c>
      <c r="S67" s="82">
        <v>196293333</v>
      </c>
      <c r="T67" s="82">
        <v>11706667</v>
      </c>
      <c r="U67" s="82">
        <v>196293333</v>
      </c>
      <c r="V67" s="81">
        <v>0</v>
      </c>
      <c r="W67" s="82">
        <v>116293333</v>
      </c>
      <c r="X67" s="82">
        <v>116293333</v>
      </c>
      <c r="Y67" s="82">
        <v>80000000</v>
      </c>
    </row>
    <row r="68" spans="1:25" ht="28.5" customHeight="1">
      <c r="A68" s="83" t="s">
        <v>115</v>
      </c>
      <c r="B68" s="83" t="s">
        <v>114</v>
      </c>
      <c r="C68" s="83" t="s">
        <v>96</v>
      </c>
      <c r="D68" s="83" t="s">
        <v>113</v>
      </c>
      <c r="E68" s="83" t="s">
        <v>336</v>
      </c>
      <c r="F68" s="83" t="s">
        <v>112</v>
      </c>
      <c r="G68" s="82">
        <v>10250000</v>
      </c>
      <c r="H68" s="82">
        <v>199400040</v>
      </c>
      <c r="I68" s="82">
        <v>45000000</v>
      </c>
      <c r="J68" s="82">
        <v>199400040</v>
      </c>
      <c r="K68" s="107">
        <v>55250000</v>
      </c>
      <c r="L68" s="81">
        <v>0</v>
      </c>
      <c r="M68" s="82">
        <v>54999000</v>
      </c>
      <c r="N68" s="82">
        <v>54999000</v>
      </c>
      <c r="O68" s="81">
        <v>0</v>
      </c>
      <c r="P68" s="82">
        <v>251000</v>
      </c>
      <c r="Q68" s="81">
        <v>0</v>
      </c>
      <c r="R68" s="82">
        <v>54999000</v>
      </c>
      <c r="S68" s="82">
        <v>54999000</v>
      </c>
      <c r="T68" s="82">
        <v>251000</v>
      </c>
      <c r="U68" s="82">
        <v>54999000</v>
      </c>
      <c r="V68" s="81">
        <v>0</v>
      </c>
      <c r="W68" s="82">
        <v>54999000</v>
      </c>
      <c r="X68" s="82">
        <v>54999000</v>
      </c>
      <c r="Y68" s="81">
        <v>0</v>
      </c>
    </row>
    <row r="69" spans="1:25">
      <c r="A69" s="83" t="s">
        <v>98</v>
      </c>
      <c r="B69" s="83" t="s">
        <v>111</v>
      </c>
      <c r="C69" s="83" t="s">
        <v>96</v>
      </c>
      <c r="D69" s="83" t="s">
        <v>110</v>
      </c>
      <c r="E69" s="83"/>
      <c r="F69" s="83" t="s">
        <v>98</v>
      </c>
      <c r="G69" s="81">
        <v>0</v>
      </c>
      <c r="H69" s="82">
        <v>3359962401</v>
      </c>
      <c r="I69" s="82">
        <v>435441862</v>
      </c>
      <c r="J69" s="81">
        <v>0</v>
      </c>
      <c r="K69" s="82">
        <v>3795404263</v>
      </c>
      <c r="L69" s="81">
        <v>0</v>
      </c>
      <c r="M69" s="82">
        <v>3790856575</v>
      </c>
      <c r="N69" s="82">
        <v>3790856575</v>
      </c>
      <c r="O69" s="81">
        <v>0</v>
      </c>
      <c r="P69" s="82">
        <v>4547688</v>
      </c>
      <c r="Q69" s="81">
        <v>0</v>
      </c>
      <c r="R69" s="82">
        <v>3790856575</v>
      </c>
      <c r="S69" s="82">
        <v>3790856575</v>
      </c>
      <c r="T69" s="82">
        <v>4547688</v>
      </c>
      <c r="U69" s="82">
        <v>3790856575</v>
      </c>
      <c r="V69" s="81">
        <v>0</v>
      </c>
      <c r="W69" s="82">
        <v>3790856575</v>
      </c>
      <c r="X69" s="82">
        <v>3790856575</v>
      </c>
      <c r="Y69" s="81">
        <v>0</v>
      </c>
    </row>
    <row r="70" spans="1:25">
      <c r="A70" s="83" t="s">
        <v>98</v>
      </c>
      <c r="B70" s="83" t="s">
        <v>109</v>
      </c>
      <c r="C70" s="83" t="s">
        <v>96</v>
      </c>
      <c r="D70" s="83" t="s">
        <v>108</v>
      </c>
      <c r="E70" s="83"/>
      <c r="F70" s="83" t="s">
        <v>98</v>
      </c>
      <c r="G70" s="81">
        <v>0</v>
      </c>
      <c r="H70" s="82">
        <v>3359962401</v>
      </c>
      <c r="I70" s="82">
        <v>435441862</v>
      </c>
      <c r="J70" s="81">
        <v>0</v>
      </c>
      <c r="K70" s="82">
        <v>3795404263</v>
      </c>
      <c r="L70" s="81">
        <v>0</v>
      </c>
      <c r="M70" s="82">
        <v>3790856575</v>
      </c>
      <c r="N70" s="82">
        <v>3790856575</v>
      </c>
      <c r="O70" s="81">
        <v>0</v>
      </c>
      <c r="P70" s="82">
        <v>4547688</v>
      </c>
      <c r="Q70" s="81">
        <v>0</v>
      </c>
      <c r="R70" s="82">
        <v>3790856575</v>
      </c>
      <c r="S70" s="82">
        <v>3790856575</v>
      </c>
      <c r="T70" s="82">
        <v>4547688</v>
      </c>
      <c r="U70" s="82">
        <v>3790856575</v>
      </c>
      <c r="V70" s="81">
        <v>0</v>
      </c>
      <c r="W70" s="82">
        <v>3790856575</v>
      </c>
      <c r="X70" s="82">
        <v>3790856575</v>
      </c>
      <c r="Y70" s="81">
        <v>0</v>
      </c>
    </row>
    <row r="71" spans="1:25">
      <c r="A71" s="83" t="s">
        <v>98</v>
      </c>
      <c r="B71" s="83" t="s">
        <v>107</v>
      </c>
      <c r="C71" s="83" t="s">
        <v>96</v>
      </c>
      <c r="D71" s="83" t="s">
        <v>106</v>
      </c>
      <c r="E71" s="83"/>
      <c r="F71" s="83" t="s">
        <v>98</v>
      </c>
      <c r="G71" s="81">
        <v>0</v>
      </c>
      <c r="H71" s="82">
        <v>3359962401</v>
      </c>
      <c r="I71" s="82">
        <v>435441862</v>
      </c>
      <c r="J71" s="81">
        <v>0</v>
      </c>
      <c r="K71" s="82">
        <v>3795404263</v>
      </c>
      <c r="L71" s="81">
        <v>0</v>
      </c>
      <c r="M71" s="82">
        <v>3790856575</v>
      </c>
      <c r="N71" s="82">
        <v>3790856575</v>
      </c>
      <c r="O71" s="81">
        <v>0</v>
      </c>
      <c r="P71" s="82">
        <v>4547688</v>
      </c>
      <c r="Q71" s="81">
        <v>0</v>
      </c>
      <c r="R71" s="82">
        <v>3790856575</v>
      </c>
      <c r="S71" s="82">
        <v>3790856575</v>
      </c>
      <c r="T71" s="82">
        <v>4547688</v>
      </c>
      <c r="U71" s="82">
        <v>3790856575</v>
      </c>
      <c r="V71" s="81">
        <v>0</v>
      </c>
      <c r="W71" s="82">
        <v>3790856575</v>
      </c>
      <c r="X71" s="82">
        <v>3790856575</v>
      </c>
      <c r="Y71" s="81">
        <v>0</v>
      </c>
    </row>
    <row r="72" spans="1:25" ht="28.5" customHeight="1">
      <c r="A72" s="83" t="s">
        <v>105</v>
      </c>
      <c r="B72" s="83" t="s">
        <v>83</v>
      </c>
      <c r="C72" s="83" t="s">
        <v>96</v>
      </c>
      <c r="D72" s="83" t="s">
        <v>104</v>
      </c>
      <c r="E72" s="83" t="s">
        <v>336</v>
      </c>
      <c r="F72" s="83" t="s">
        <v>103</v>
      </c>
      <c r="G72" s="81">
        <v>0</v>
      </c>
      <c r="H72" s="82">
        <v>3359962401</v>
      </c>
      <c r="I72" s="82">
        <v>435441862</v>
      </c>
      <c r="J72" s="81">
        <v>0</v>
      </c>
      <c r="K72" s="107">
        <v>3795404263</v>
      </c>
      <c r="L72" s="81">
        <v>0</v>
      </c>
      <c r="M72" s="82">
        <v>3790856575</v>
      </c>
      <c r="N72" s="82">
        <v>3790856575</v>
      </c>
      <c r="O72" s="81">
        <v>0</v>
      </c>
      <c r="P72" s="82">
        <v>4547688</v>
      </c>
      <c r="Q72" s="81">
        <v>0</v>
      </c>
      <c r="R72" s="82">
        <v>3790856575</v>
      </c>
      <c r="S72" s="82">
        <v>3790856575</v>
      </c>
      <c r="T72" s="82">
        <v>4547688</v>
      </c>
      <c r="U72" s="82">
        <v>3790856575</v>
      </c>
      <c r="V72" s="81">
        <v>0</v>
      </c>
      <c r="W72" s="82">
        <v>3790856575</v>
      </c>
      <c r="X72" s="82">
        <v>3790856575</v>
      </c>
      <c r="Y72" s="81">
        <v>0</v>
      </c>
    </row>
    <row r="73" spans="1:25">
      <c r="A73" s="83" t="s">
        <v>98</v>
      </c>
      <c r="B73" s="83" t="s">
        <v>102</v>
      </c>
      <c r="C73" s="83" t="s">
        <v>96</v>
      </c>
      <c r="D73" s="83" t="s">
        <v>101</v>
      </c>
      <c r="E73" s="83"/>
      <c r="F73" s="83" t="s">
        <v>98</v>
      </c>
      <c r="G73" s="81">
        <v>0</v>
      </c>
      <c r="H73" s="81">
        <v>0</v>
      </c>
      <c r="I73" s="82">
        <v>210000040</v>
      </c>
      <c r="J73" s="81">
        <v>0</v>
      </c>
      <c r="K73" s="82">
        <v>210000040</v>
      </c>
      <c r="L73" s="81">
        <v>0</v>
      </c>
      <c r="M73" s="81">
        <v>0</v>
      </c>
      <c r="N73" s="81">
        <v>0</v>
      </c>
      <c r="O73" s="81">
        <v>0</v>
      </c>
      <c r="P73" s="82">
        <v>210000040</v>
      </c>
      <c r="Q73" s="81">
        <v>0</v>
      </c>
      <c r="R73" s="81">
        <v>0</v>
      </c>
      <c r="S73" s="81">
        <v>0</v>
      </c>
      <c r="T73" s="82">
        <v>210000040</v>
      </c>
      <c r="U73" s="81">
        <v>0</v>
      </c>
      <c r="V73" s="81">
        <v>0</v>
      </c>
      <c r="W73" s="81">
        <v>0</v>
      </c>
      <c r="X73" s="81">
        <v>0</v>
      </c>
      <c r="Y73" s="81">
        <v>0</v>
      </c>
    </row>
    <row r="74" spans="1:25">
      <c r="A74" s="83" t="s">
        <v>98</v>
      </c>
      <c r="B74" s="83" t="s">
        <v>100</v>
      </c>
      <c r="C74" s="83" t="s">
        <v>96</v>
      </c>
      <c r="D74" s="83" t="s">
        <v>99</v>
      </c>
      <c r="E74" s="83"/>
      <c r="F74" s="83" t="s">
        <v>98</v>
      </c>
      <c r="G74" s="81">
        <v>0</v>
      </c>
      <c r="H74" s="81">
        <v>0</v>
      </c>
      <c r="I74" s="82">
        <v>210000040</v>
      </c>
      <c r="J74" s="81">
        <v>0</v>
      </c>
      <c r="K74" s="82">
        <v>210000040</v>
      </c>
      <c r="L74" s="81">
        <v>0</v>
      </c>
      <c r="M74" s="81">
        <v>0</v>
      </c>
      <c r="N74" s="81">
        <v>0</v>
      </c>
      <c r="O74" s="81">
        <v>0</v>
      </c>
      <c r="P74" s="82">
        <v>210000040</v>
      </c>
      <c r="Q74" s="81">
        <v>0</v>
      </c>
      <c r="R74" s="81">
        <v>0</v>
      </c>
      <c r="S74" s="81">
        <v>0</v>
      </c>
      <c r="T74" s="82">
        <v>210000040</v>
      </c>
      <c r="U74" s="81">
        <v>0</v>
      </c>
      <c r="V74" s="81">
        <v>0</v>
      </c>
      <c r="W74" s="81">
        <v>0</v>
      </c>
      <c r="X74" s="81">
        <v>0</v>
      </c>
      <c r="Y74" s="81">
        <v>0</v>
      </c>
    </row>
    <row r="75" spans="1:25" ht="35.25" customHeight="1">
      <c r="A75" s="83" t="s">
        <v>97</v>
      </c>
      <c r="B75" s="83" t="s">
        <v>84</v>
      </c>
      <c r="C75" s="83" t="s">
        <v>96</v>
      </c>
      <c r="D75" s="83" t="s">
        <v>95</v>
      </c>
      <c r="E75" s="83" t="s">
        <v>336</v>
      </c>
      <c r="F75" s="83" t="s">
        <v>94</v>
      </c>
      <c r="G75" s="81">
        <v>0</v>
      </c>
      <c r="H75" s="81">
        <v>0</v>
      </c>
      <c r="I75" s="82">
        <v>210000040</v>
      </c>
      <c r="J75" s="81">
        <v>0</v>
      </c>
      <c r="K75" s="107">
        <v>210000040</v>
      </c>
      <c r="L75" s="81">
        <v>0</v>
      </c>
      <c r="M75" s="81">
        <v>0</v>
      </c>
      <c r="N75" s="81">
        <v>0</v>
      </c>
      <c r="O75" s="81">
        <v>0</v>
      </c>
      <c r="P75" s="82">
        <v>210000040</v>
      </c>
      <c r="Q75" s="81">
        <v>0</v>
      </c>
      <c r="R75" s="81">
        <v>0</v>
      </c>
      <c r="S75" s="81">
        <v>0</v>
      </c>
      <c r="T75" s="82">
        <v>210000040</v>
      </c>
      <c r="U75" s="81">
        <v>0</v>
      </c>
      <c r="V75" s="81">
        <v>0</v>
      </c>
      <c r="W75" s="81">
        <v>0</v>
      </c>
      <c r="X75" s="81">
        <v>0</v>
      </c>
      <c r="Y75" s="81">
        <v>0</v>
      </c>
    </row>
    <row r="77" spans="1:25">
      <c r="F77" s="104"/>
      <c r="K77" s="108"/>
    </row>
    <row r="78" spans="1:25">
      <c r="A78" s="80" t="s">
        <v>334</v>
      </c>
      <c r="D78" s="80" t="s">
        <v>335</v>
      </c>
      <c r="F78" s="104"/>
      <c r="K78" s="108">
        <f>+K56+K57+K60+K61+K62+K66</f>
        <v>4639091333.4700003</v>
      </c>
      <c r="S78" s="104">
        <f>+S56+S57+S60+S61+S62+S66</f>
        <v>1480028237</v>
      </c>
      <c r="X78" s="104">
        <f>+X56+X57+X60+X61+X62+X66</f>
        <v>1272553237</v>
      </c>
      <c r="Y78" s="104">
        <f>+Y56+Y57+Y60+Y61+Y62+Y66</f>
        <v>207475000</v>
      </c>
    </row>
    <row r="79" spans="1:25">
      <c r="D79" s="80" t="s">
        <v>337</v>
      </c>
      <c r="F79" s="104"/>
      <c r="K79" s="108">
        <f>+K64+K67</f>
        <v>538000000</v>
      </c>
      <c r="S79" s="104">
        <f>+S64+S67</f>
        <v>526293333</v>
      </c>
      <c r="X79" s="104">
        <f>+X64+X67</f>
        <v>423793333</v>
      </c>
      <c r="Y79" s="104">
        <f>+Y64+Y67</f>
        <v>102500000</v>
      </c>
    </row>
    <row r="80" spans="1:25">
      <c r="D80" s="80" t="s">
        <v>338</v>
      </c>
      <c r="F80" s="104"/>
      <c r="K80" s="108">
        <f>+K65</f>
        <v>178900000</v>
      </c>
      <c r="S80" s="104">
        <f>+S65</f>
        <v>177199999</v>
      </c>
      <c r="X80" s="104">
        <f>+X65</f>
        <v>177199999</v>
      </c>
      <c r="Y80" s="104">
        <f>+Y65</f>
        <v>0</v>
      </c>
    </row>
    <row r="81" spans="1:25">
      <c r="D81" s="80" t="s">
        <v>341</v>
      </c>
      <c r="F81" s="104"/>
      <c r="K81" s="108">
        <f>+K72+K68-K82</f>
        <v>3535654263</v>
      </c>
      <c r="S81" s="104">
        <f>+S72+S68-S82</f>
        <v>3530855575</v>
      </c>
      <c r="X81" s="104">
        <f>+X72+X68-X82</f>
        <v>3530855575</v>
      </c>
      <c r="Y81" s="104">
        <f>+Y72+Y68-Y82</f>
        <v>0</v>
      </c>
    </row>
    <row r="82" spans="1:25">
      <c r="D82" s="80" t="s">
        <v>342</v>
      </c>
      <c r="F82" s="104"/>
      <c r="K82" s="108">
        <v>315000000</v>
      </c>
      <c r="N82" s="106">
        <v>315000000</v>
      </c>
      <c r="S82" s="105">
        <v>315000000</v>
      </c>
      <c r="X82" s="105">
        <v>315000000</v>
      </c>
    </row>
    <row r="83" spans="1:25">
      <c r="D83" s="80" t="s">
        <v>343</v>
      </c>
      <c r="F83" s="104"/>
      <c r="K83" s="108">
        <f>+K75</f>
        <v>210000040</v>
      </c>
      <c r="N83" s="104"/>
      <c r="S83" s="80">
        <v>0</v>
      </c>
      <c r="X83" s="80">
        <v>0</v>
      </c>
      <c r="Y83" s="80">
        <v>0</v>
      </c>
    </row>
    <row r="84" spans="1:25">
      <c r="K84" s="110"/>
    </row>
    <row r="85" spans="1:25" s="101" customFormat="1" ht="30">
      <c r="A85" s="101" t="s">
        <v>344</v>
      </c>
      <c r="B85" s="101" t="str">
        <f>+B56</f>
        <v>2.3.2.02.01.002 </v>
      </c>
      <c r="D85" s="102" t="s">
        <v>345</v>
      </c>
      <c r="G85" s="80"/>
      <c r="H85" s="80"/>
      <c r="I85" s="80"/>
      <c r="J85" s="80"/>
      <c r="K85" s="103">
        <f>+K56</f>
        <v>185172603</v>
      </c>
      <c r="L85" s="80"/>
      <c r="M85" s="80"/>
      <c r="O85" s="80"/>
      <c r="P85" s="80"/>
      <c r="Q85" s="80"/>
      <c r="R85" s="80"/>
      <c r="S85" s="103">
        <f>+S56</f>
        <v>185172603</v>
      </c>
      <c r="T85" s="80"/>
      <c r="U85" s="80"/>
      <c r="V85" s="80"/>
      <c r="W85" s="80"/>
      <c r="X85" s="103">
        <f>+X56</f>
        <v>185172603</v>
      </c>
      <c r="Y85" s="103">
        <f>+Y56</f>
        <v>0</v>
      </c>
    </row>
    <row r="86" spans="1:25" s="101" customFormat="1">
      <c r="B86" s="101" t="str">
        <f>+B57</f>
        <v>2.3.2.02.01.004 </v>
      </c>
      <c r="D86" s="102" t="s">
        <v>140</v>
      </c>
      <c r="G86" s="80"/>
      <c r="H86" s="80"/>
      <c r="I86" s="80"/>
      <c r="J86" s="80"/>
      <c r="K86" s="103">
        <f>+K57</f>
        <v>61591333.469999999</v>
      </c>
      <c r="L86" s="80"/>
      <c r="M86" s="80"/>
      <c r="O86" s="80"/>
      <c r="P86" s="80"/>
      <c r="Q86" s="80"/>
      <c r="R86" s="80"/>
      <c r="S86" s="103">
        <f>+S57</f>
        <v>0</v>
      </c>
      <c r="T86" s="80"/>
      <c r="U86" s="80"/>
      <c r="V86" s="80"/>
      <c r="W86" s="80"/>
      <c r="X86" s="103">
        <f>+X57</f>
        <v>0</v>
      </c>
      <c r="Y86" s="103">
        <f>+Y57</f>
        <v>0</v>
      </c>
    </row>
    <row r="87" spans="1:25" s="101" customFormat="1" ht="60">
      <c r="B87" s="101" t="str">
        <f>+B60</f>
        <v>2.3.2.02.02.006 </v>
      </c>
      <c r="D87" s="102" t="s">
        <v>346</v>
      </c>
      <c r="G87" s="80"/>
      <c r="H87" s="80"/>
      <c r="I87" s="80"/>
      <c r="J87" s="80"/>
      <c r="K87" s="103">
        <f>+K60</f>
        <v>65190883</v>
      </c>
      <c r="L87" s="80"/>
      <c r="M87" s="80"/>
      <c r="O87" s="80"/>
      <c r="P87" s="80"/>
      <c r="Q87" s="80"/>
      <c r="R87" s="80"/>
      <c r="S87" s="103">
        <f>+S60</f>
        <v>55395511</v>
      </c>
      <c r="T87" s="80"/>
      <c r="U87" s="80"/>
      <c r="V87" s="80"/>
      <c r="W87" s="80"/>
      <c r="X87" s="103">
        <f>+X60</f>
        <v>54220511</v>
      </c>
      <c r="Y87" s="103">
        <f>+Y60</f>
        <v>1175000</v>
      </c>
    </row>
    <row r="88" spans="1:25" s="101" customFormat="1" ht="30">
      <c r="B88" s="101" t="str">
        <f>+B61</f>
        <v>2.3.2.02.02.007 </v>
      </c>
      <c r="D88" s="102" t="s">
        <v>347</v>
      </c>
      <c r="G88" s="80"/>
      <c r="H88" s="80"/>
      <c r="I88" s="80"/>
      <c r="J88" s="80"/>
      <c r="K88" s="103">
        <f>+K61+K62+K64</f>
        <v>496500000</v>
      </c>
      <c r="L88" s="80"/>
      <c r="M88" s="80"/>
      <c r="O88" s="80"/>
      <c r="P88" s="80"/>
      <c r="Q88" s="80"/>
      <c r="R88" s="80"/>
      <c r="S88" s="103">
        <f>+S61+S62+S64</f>
        <v>474719815</v>
      </c>
      <c r="T88" s="80"/>
      <c r="U88" s="80"/>
      <c r="V88" s="80"/>
      <c r="W88" s="80"/>
      <c r="X88" s="103">
        <f>+X61+X62+X64</f>
        <v>452219815</v>
      </c>
      <c r="Y88" s="103">
        <f>+Y61+Y62+Y64</f>
        <v>22500000</v>
      </c>
    </row>
    <row r="89" spans="1:25" s="101" customFormat="1" ht="30">
      <c r="B89" s="101" t="str">
        <f>+B65</f>
        <v>2.3.2.02.02.009 </v>
      </c>
      <c r="D89" s="102" t="s">
        <v>348</v>
      </c>
      <c r="G89" s="80"/>
      <c r="H89" s="80"/>
      <c r="I89" s="80"/>
      <c r="J89" s="80"/>
      <c r="K89" s="103">
        <f>+K65+K66+K67+K68</f>
        <v>4602786514</v>
      </c>
      <c r="L89" s="80"/>
      <c r="M89" s="80"/>
      <c r="O89" s="80"/>
      <c r="P89" s="80"/>
      <c r="Q89" s="80"/>
      <c r="R89" s="80"/>
      <c r="S89" s="103">
        <f>+S65+S66+S67+S68</f>
        <v>1523232640</v>
      </c>
      <c r="T89" s="80"/>
      <c r="U89" s="80"/>
      <c r="V89" s="80"/>
      <c r="W89" s="80"/>
      <c r="X89" s="103">
        <f>+X65+X66+X67+X68</f>
        <v>1236932640</v>
      </c>
      <c r="Y89" s="103">
        <f>+Y65+Y66+Y67+Y68</f>
        <v>286300000</v>
      </c>
    </row>
    <row r="90" spans="1:25" s="101" customFormat="1">
      <c r="B90" s="101" t="str">
        <f>+B72</f>
        <v>2.3.6.01.04.003 </v>
      </c>
      <c r="D90" s="102" t="s">
        <v>104</v>
      </c>
      <c r="G90" s="80"/>
      <c r="H90" s="80"/>
      <c r="I90" s="80"/>
      <c r="J90" s="80"/>
      <c r="K90" s="103">
        <f>+K72</f>
        <v>3795404263</v>
      </c>
      <c r="L90" s="80"/>
      <c r="M90" s="80"/>
      <c r="O90" s="80"/>
      <c r="P90" s="80"/>
      <c r="Q90" s="80"/>
      <c r="R90" s="80"/>
      <c r="S90" s="103">
        <f>+S72</f>
        <v>3790856575</v>
      </c>
      <c r="T90" s="80"/>
      <c r="U90" s="80"/>
      <c r="V90" s="80"/>
      <c r="W90" s="80"/>
      <c r="X90" s="103">
        <f>+X72</f>
        <v>3790856575</v>
      </c>
      <c r="Y90" s="103">
        <f>+Y72</f>
        <v>0</v>
      </c>
    </row>
    <row r="91" spans="1:25" s="101" customFormat="1" ht="45">
      <c r="B91" s="101" t="str">
        <f>+B75</f>
        <v>2.3.7.05.03 </v>
      </c>
      <c r="D91" s="102" t="s">
        <v>95</v>
      </c>
      <c r="G91" s="80"/>
      <c r="H91" s="80"/>
      <c r="I91" s="80"/>
      <c r="J91" s="80"/>
      <c r="K91" s="103">
        <f>+K75</f>
        <v>210000040</v>
      </c>
      <c r="L91" s="80"/>
      <c r="M91" s="80"/>
      <c r="O91" s="80"/>
      <c r="P91" s="80"/>
      <c r="Q91" s="80"/>
      <c r="R91" s="80"/>
      <c r="S91" s="103">
        <f>+S75</f>
        <v>0</v>
      </c>
      <c r="T91" s="80"/>
      <c r="U91" s="80"/>
      <c r="V91" s="80"/>
      <c r="W91" s="80"/>
      <c r="X91" s="103">
        <f>+X75</f>
        <v>0</v>
      </c>
      <c r="Y91" s="103">
        <f>+Y75</f>
        <v>0</v>
      </c>
    </row>
  </sheetData>
  <autoFilter ref="A7:Y75"/>
  <mergeCells count="6">
    <mergeCell ref="A6:Y6"/>
    <mergeCell ref="A1:Y1"/>
    <mergeCell ref="A2:Y2"/>
    <mergeCell ref="A3:Y3"/>
    <mergeCell ref="A4:Y4"/>
    <mergeCell ref="X5:Y5"/>
  </mergeCells>
  <pageMargins left="0.75" right="0.75" top="1" bottom="1" header="0.5" footer="0.5"/>
  <pageSetup paperSize="14" scale="53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showGridLines="0" workbookViewId="0">
      <selection activeCell="T7" activeCellId="11" sqref="B7 B8 B9 B14 E7 E8 E9 E14 T14 T9 T8 T7"/>
    </sheetView>
  </sheetViews>
  <sheetFormatPr baseColWidth="10" defaultRowHeight="15"/>
  <cols>
    <col min="1" max="1" width="16.5" style="80" bestFit="1" customWidth="1"/>
    <col min="2" max="2" width="40" style="80" bestFit="1" customWidth="1"/>
    <col min="3" max="3" width="14.5" style="80" hidden="1" customWidth="1"/>
    <col min="4" max="4" width="13.875" style="80" hidden="1" customWidth="1"/>
    <col min="5" max="5" width="17" style="80" bestFit="1" customWidth="1"/>
    <col min="6" max="6" width="12.375" style="80" hidden="1" customWidth="1"/>
    <col min="7" max="7" width="13.625" style="80" hidden="1" customWidth="1"/>
    <col min="8" max="8" width="12.5" style="80" hidden="1" customWidth="1"/>
    <col min="9" max="9" width="12.375" style="80" hidden="1" customWidth="1"/>
    <col min="10" max="10" width="13.875" style="80" hidden="1" customWidth="1"/>
    <col min="11" max="12" width="12.375" style="80" hidden="1" customWidth="1"/>
    <col min="13" max="13" width="13.125" style="80" hidden="1" customWidth="1"/>
    <col min="14" max="14" width="16.5" style="80" hidden="1" customWidth="1"/>
    <col min="15" max="15" width="13.75" style="80" hidden="1" customWidth="1"/>
    <col min="16" max="16" width="15.875" style="80" hidden="1" customWidth="1"/>
    <col min="17" max="17" width="15.375" style="80" hidden="1" customWidth="1"/>
    <col min="18" max="18" width="16" style="80" hidden="1" customWidth="1"/>
    <col min="19" max="19" width="10.25" style="80" hidden="1" customWidth="1"/>
    <col min="20" max="20" width="14.875" style="80" bestFit="1" customWidth="1"/>
    <col min="21" max="21" width="14.75" style="80" hidden="1" customWidth="1"/>
    <col min="22" max="16384" width="11" style="80"/>
  </cols>
  <sheetData>
    <row r="1" spans="1:22">
      <c r="A1" s="157" t="s">
        <v>289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</row>
    <row r="2" spans="1:22">
      <c r="A2" s="156" t="s">
        <v>288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85"/>
    </row>
    <row r="3" spans="1:22">
      <c r="A3" s="156" t="s">
        <v>329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85"/>
    </row>
    <row r="4" spans="1:22">
      <c r="A4" s="156" t="s">
        <v>286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</row>
    <row r="5" spans="1:22">
      <c r="A5" s="156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85"/>
    </row>
    <row r="6" spans="1:22">
      <c r="A6" s="156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85"/>
    </row>
    <row r="7" spans="1:22" ht="21" customHeight="1">
      <c r="A7" s="84" t="s">
        <v>328</v>
      </c>
      <c r="B7" s="84" t="s">
        <v>282</v>
      </c>
      <c r="C7" s="84" t="s">
        <v>280</v>
      </c>
      <c r="D7" s="84" t="s">
        <v>279</v>
      </c>
      <c r="E7" s="84" t="s">
        <v>276</v>
      </c>
      <c r="F7" s="84" t="s">
        <v>327</v>
      </c>
      <c r="G7" s="84" t="s">
        <v>326</v>
      </c>
      <c r="H7" s="84" t="s">
        <v>325</v>
      </c>
      <c r="I7" s="84" t="s">
        <v>324</v>
      </c>
      <c r="J7" s="84" t="s">
        <v>323</v>
      </c>
      <c r="K7" s="84" t="s">
        <v>322</v>
      </c>
      <c r="L7" s="84" t="s">
        <v>321</v>
      </c>
      <c r="M7" s="84" t="s">
        <v>320</v>
      </c>
      <c r="N7" s="84" t="s">
        <v>319</v>
      </c>
      <c r="O7" s="84" t="s">
        <v>318</v>
      </c>
      <c r="P7" s="84" t="s">
        <v>317</v>
      </c>
      <c r="Q7" s="84" t="s">
        <v>316</v>
      </c>
      <c r="R7" s="84" t="s">
        <v>315</v>
      </c>
      <c r="S7" s="84" t="s">
        <v>314</v>
      </c>
      <c r="T7" s="84" t="s">
        <v>313</v>
      </c>
      <c r="U7" s="84" t="s">
        <v>312</v>
      </c>
    </row>
    <row r="8" spans="1:22" ht="16.5" customHeight="1">
      <c r="A8" s="83" t="s">
        <v>311</v>
      </c>
      <c r="B8" s="83" t="s">
        <v>310</v>
      </c>
      <c r="C8" s="82">
        <v>4009300000</v>
      </c>
      <c r="D8" s="82">
        <v>7994826000.4700003</v>
      </c>
      <c r="E8" s="82">
        <v>12004126000.469999</v>
      </c>
      <c r="F8" s="82">
        <v>336196212.31</v>
      </c>
      <c r="G8" s="82">
        <v>336133019.26999998</v>
      </c>
      <c r="H8" s="82">
        <v>336280941.14999998</v>
      </c>
      <c r="I8" s="82">
        <v>336320268.75999999</v>
      </c>
      <c r="J8" s="82">
        <v>1629438665.0599999</v>
      </c>
      <c r="K8" s="82">
        <v>336426229.11000001</v>
      </c>
      <c r="L8" s="82">
        <v>991142628.88</v>
      </c>
      <c r="M8" s="82">
        <v>337582304.44999999</v>
      </c>
      <c r="N8" s="82">
        <v>338044102.81</v>
      </c>
      <c r="O8" s="82">
        <v>338055569.50999999</v>
      </c>
      <c r="P8" s="82">
        <v>337026118.86000001</v>
      </c>
      <c r="Q8" s="82">
        <v>6340946940.6899996</v>
      </c>
      <c r="R8" s="82">
        <v>11993593000.860001</v>
      </c>
      <c r="S8" s="81">
        <v>0</v>
      </c>
      <c r="T8" s="82">
        <v>11993593000.860001</v>
      </c>
      <c r="U8" s="82">
        <v>10532999.609999999</v>
      </c>
    </row>
    <row r="9" spans="1:22" ht="16.5" customHeight="1">
      <c r="A9" s="83" t="s">
        <v>309</v>
      </c>
      <c r="B9" s="83" t="s">
        <v>308</v>
      </c>
      <c r="C9" s="82">
        <v>4000000000</v>
      </c>
      <c r="D9" s="82">
        <v>6654000000</v>
      </c>
      <c r="E9" s="82">
        <v>10654000000</v>
      </c>
      <c r="F9" s="82">
        <v>333333333</v>
      </c>
      <c r="G9" s="82">
        <v>333333333</v>
      </c>
      <c r="H9" s="82">
        <v>333333333</v>
      </c>
      <c r="I9" s="82">
        <v>333333333</v>
      </c>
      <c r="J9" s="82">
        <v>333333333</v>
      </c>
      <c r="K9" s="82">
        <v>333333333</v>
      </c>
      <c r="L9" s="82">
        <v>987333333</v>
      </c>
      <c r="M9" s="82">
        <v>333333333</v>
      </c>
      <c r="N9" s="82">
        <v>333333333</v>
      </c>
      <c r="O9" s="82">
        <v>333333333</v>
      </c>
      <c r="P9" s="82">
        <v>333333333</v>
      </c>
      <c r="Q9" s="82">
        <v>6333333337</v>
      </c>
      <c r="R9" s="82">
        <v>10654000000</v>
      </c>
      <c r="S9" s="81">
        <v>0</v>
      </c>
      <c r="T9" s="82">
        <v>10654000000</v>
      </c>
      <c r="U9" s="81">
        <v>0</v>
      </c>
    </row>
    <row r="10" spans="1:22" ht="16.5" hidden="1" customHeight="1">
      <c r="A10" s="83" t="s">
        <v>307</v>
      </c>
      <c r="B10" s="83" t="s">
        <v>306</v>
      </c>
      <c r="C10" s="82">
        <v>4000000000</v>
      </c>
      <c r="D10" s="82">
        <v>6654000000</v>
      </c>
      <c r="E10" s="82">
        <v>10654000000</v>
      </c>
      <c r="F10" s="82">
        <v>333333333</v>
      </c>
      <c r="G10" s="82">
        <v>333333333</v>
      </c>
      <c r="H10" s="82">
        <v>333333333</v>
      </c>
      <c r="I10" s="82">
        <v>333333333</v>
      </c>
      <c r="J10" s="82">
        <v>333333333</v>
      </c>
      <c r="K10" s="82">
        <v>333333333</v>
      </c>
      <c r="L10" s="82">
        <v>987333333</v>
      </c>
      <c r="M10" s="82">
        <v>333333333</v>
      </c>
      <c r="N10" s="82">
        <v>333333333</v>
      </c>
      <c r="O10" s="82">
        <v>333333333</v>
      </c>
      <c r="P10" s="82">
        <v>333333333</v>
      </c>
      <c r="Q10" s="82">
        <v>6333333337</v>
      </c>
      <c r="R10" s="82">
        <v>10654000000</v>
      </c>
      <c r="S10" s="81">
        <v>0</v>
      </c>
      <c r="T10" s="82">
        <v>10654000000</v>
      </c>
      <c r="U10" s="81">
        <v>0</v>
      </c>
    </row>
    <row r="11" spans="1:22" ht="16.5" hidden="1" customHeight="1">
      <c r="A11" s="83" t="s">
        <v>305</v>
      </c>
      <c r="B11" s="83" t="s">
        <v>304</v>
      </c>
      <c r="C11" s="82">
        <v>4000000000</v>
      </c>
      <c r="D11" s="82">
        <v>6654000000</v>
      </c>
      <c r="E11" s="82">
        <v>10654000000</v>
      </c>
      <c r="F11" s="82">
        <v>333333333</v>
      </c>
      <c r="G11" s="82">
        <v>333333333</v>
      </c>
      <c r="H11" s="82">
        <v>333333333</v>
      </c>
      <c r="I11" s="82">
        <v>333333333</v>
      </c>
      <c r="J11" s="82">
        <v>333333333</v>
      </c>
      <c r="K11" s="82">
        <v>333333333</v>
      </c>
      <c r="L11" s="82">
        <v>987333333</v>
      </c>
      <c r="M11" s="82">
        <v>333333333</v>
      </c>
      <c r="N11" s="82">
        <v>333333333</v>
      </c>
      <c r="O11" s="82">
        <v>333333333</v>
      </c>
      <c r="P11" s="82">
        <v>333333333</v>
      </c>
      <c r="Q11" s="82">
        <v>6333333337</v>
      </c>
      <c r="R11" s="82">
        <v>10654000000</v>
      </c>
      <c r="S11" s="81">
        <v>0</v>
      </c>
      <c r="T11" s="82">
        <v>10654000000</v>
      </c>
      <c r="U11" s="81">
        <v>0</v>
      </c>
    </row>
    <row r="12" spans="1:22" ht="31.5" hidden="1" customHeight="1">
      <c r="A12" s="83" t="s">
        <v>303</v>
      </c>
      <c r="B12" s="83" t="s">
        <v>302</v>
      </c>
      <c r="C12" s="82">
        <v>4000000000</v>
      </c>
      <c r="D12" s="82">
        <v>6654000000</v>
      </c>
      <c r="E12" s="82">
        <v>10654000000</v>
      </c>
      <c r="F12" s="82">
        <v>333333333</v>
      </c>
      <c r="G12" s="82">
        <v>333333333</v>
      </c>
      <c r="H12" s="82">
        <v>333333333</v>
      </c>
      <c r="I12" s="82">
        <v>333333333</v>
      </c>
      <c r="J12" s="82">
        <v>333333333</v>
      </c>
      <c r="K12" s="82">
        <v>333333333</v>
      </c>
      <c r="L12" s="82">
        <v>987333333</v>
      </c>
      <c r="M12" s="82">
        <v>333333333</v>
      </c>
      <c r="N12" s="82">
        <v>333333333</v>
      </c>
      <c r="O12" s="82">
        <v>333333333</v>
      </c>
      <c r="P12" s="82">
        <v>333333333</v>
      </c>
      <c r="Q12" s="82">
        <v>6333333337</v>
      </c>
      <c r="R12" s="82">
        <v>10654000000</v>
      </c>
      <c r="S12" s="81">
        <v>0</v>
      </c>
      <c r="T12" s="82">
        <v>10654000000</v>
      </c>
      <c r="U12" s="81">
        <v>0</v>
      </c>
    </row>
    <row r="13" spans="1:22" ht="16.5" hidden="1" customHeight="1">
      <c r="A13" s="83" t="s">
        <v>301</v>
      </c>
      <c r="B13" s="83" t="s">
        <v>300</v>
      </c>
      <c r="C13" s="82">
        <v>4000000000</v>
      </c>
      <c r="D13" s="82">
        <v>6654000000</v>
      </c>
      <c r="E13" s="82">
        <v>10654000000</v>
      </c>
      <c r="F13" s="82">
        <v>333333333</v>
      </c>
      <c r="G13" s="82">
        <v>333333333</v>
      </c>
      <c r="H13" s="82">
        <v>333333333</v>
      </c>
      <c r="I13" s="82">
        <v>333333333</v>
      </c>
      <c r="J13" s="82">
        <v>333333333</v>
      </c>
      <c r="K13" s="82">
        <v>333333333</v>
      </c>
      <c r="L13" s="82">
        <v>987333333</v>
      </c>
      <c r="M13" s="82">
        <v>333333333</v>
      </c>
      <c r="N13" s="82">
        <v>333333333</v>
      </c>
      <c r="O13" s="82">
        <v>333333333</v>
      </c>
      <c r="P13" s="82">
        <v>333333333</v>
      </c>
      <c r="Q13" s="82">
        <v>6333333337</v>
      </c>
      <c r="R13" s="82">
        <v>10654000000</v>
      </c>
      <c r="S13" s="81">
        <v>0</v>
      </c>
      <c r="T13" s="82">
        <v>10654000000</v>
      </c>
      <c r="U13" s="81">
        <v>0</v>
      </c>
    </row>
    <row r="14" spans="1:22" ht="16.5" customHeight="1">
      <c r="A14" s="83" t="s">
        <v>299</v>
      </c>
      <c r="B14" s="83" t="s">
        <v>298</v>
      </c>
      <c r="C14" s="82">
        <v>9300000</v>
      </c>
      <c r="D14" s="82">
        <v>1340826000.47</v>
      </c>
      <c r="E14" s="82">
        <v>1350126000.47</v>
      </c>
      <c r="F14" s="82">
        <v>2862879.31</v>
      </c>
      <c r="G14" s="82">
        <v>2799686.27</v>
      </c>
      <c r="H14" s="82">
        <v>2947608.15</v>
      </c>
      <c r="I14" s="82">
        <v>2986935.76</v>
      </c>
      <c r="J14" s="82">
        <v>1296105332.0599999</v>
      </c>
      <c r="K14" s="82">
        <v>3092896.11</v>
      </c>
      <c r="L14" s="82">
        <v>3809295.88</v>
      </c>
      <c r="M14" s="82">
        <v>4248971.45</v>
      </c>
      <c r="N14" s="82">
        <v>4710769.8099999996</v>
      </c>
      <c r="O14" s="82">
        <v>4722236.51</v>
      </c>
      <c r="P14" s="82">
        <v>3692785.86</v>
      </c>
      <c r="Q14" s="82">
        <v>7613603.6900000004</v>
      </c>
      <c r="R14" s="82">
        <v>1339593000.8599999</v>
      </c>
      <c r="S14" s="81">
        <v>0</v>
      </c>
      <c r="T14" s="82">
        <v>1339593000.8599999</v>
      </c>
      <c r="U14" s="82">
        <v>10532999.609999999</v>
      </c>
    </row>
    <row r="15" spans="1:22" ht="16.5" hidden="1" customHeight="1">
      <c r="A15" s="83" t="s">
        <v>297</v>
      </c>
      <c r="B15" s="83" t="s">
        <v>296</v>
      </c>
      <c r="C15" s="81">
        <v>0</v>
      </c>
      <c r="D15" s="82">
        <v>1292847948.47</v>
      </c>
      <c r="E15" s="82">
        <v>1292847948.47</v>
      </c>
      <c r="F15" s="81">
        <v>0</v>
      </c>
      <c r="G15" s="81">
        <v>0</v>
      </c>
      <c r="H15" s="81">
        <v>0</v>
      </c>
      <c r="I15" s="81">
        <v>0</v>
      </c>
      <c r="J15" s="82">
        <v>1292847948.47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2">
        <v>1292847948.47</v>
      </c>
      <c r="S15" s="81">
        <v>0</v>
      </c>
      <c r="T15" s="82">
        <v>1292847948.47</v>
      </c>
      <c r="U15" s="81">
        <v>0</v>
      </c>
    </row>
    <row r="16" spans="1:22" ht="16.5" hidden="1" customHeight="1">
      <c r="A16" s="83" t="s">
        <v>295</v>
      </c>
      <c r="B16" s="83" t="s">
        <v>294</v>
      </c>
      <c r="C16" s="81">
        <v>0</v>
      </c>
      <c r="D16" s="82">
        <v>1292847948.47</v>
      </c>
      <c r="E16" s="82">
        <v>1292847948.47</v>
      </c>
      <c r="F16" s="81">
        <v>0</v>
      </c>
      <c r="G16" s="81">
        <v>0</v>
      </c>
      <c r="H16" s="81">
        <v>0</v>
      </c>
      <c r="I16" s="81">
        <v>0</v>
      </c>
      <c r="J16" s="82">
        <v>1292847948.47</v>
      </c>
      <c r="K16" s="81">
        <v>0</v>
      </c>
      <c r="L16" s="81">
        <v>0</v>
      </c>
      <c r="M16" s="81">
        <v>0</v>
      </c>
      <c r="N16" s="81">
        <v>0</v>
      </c>
      <c r="O16" s="81">
        <v>0</v>
      </c>
      <c r="P16" s="81">
        <v>0</v>
      </c>
      <c r="Q16" s="81">
        <v>0</v>
      </c>
      <c r="R16" s="82">
        <v>1292847948.47</v>
      </c>
      <c r="S16" s="81">
        <v>0</v>
      </c>
      <c r="T16" s="82">
        <v>1292847948.47</v>
      </c>
      <c r="U16" s="81">
        <v>0</v>
      </c>
    </row>
    <row r="17" spans="1:21" ht="16.5" hidden="1" customHeight="1">
      <c r="A17" s="83" t="s">
        <v>293</v>
      </c>
      <c r="B17" s="83" t="s">
        <v>292</v>
      </c>
      <c r="C17" s="82">
        <v>9300000</v>
      </c>
      <c r="D17" s="82">
        <v>47978052</v>
      </c>
      <c r="E17" s="82">
        <v>57278052</v>
      </c>
      <c r="F17" s="82">
        <v>2862879.31</v>
      </c>
      <c r="G17" s="82">
        <v>2799686.27</v>
      </c>
      <c r="H17" s="82">
        <v>2947608.15</v>
      </c>
      <c r="I17" s="82">
        <v>2986935.76</v>
      </c>
      <c r="J17" s="82">
        <v>3257383.59</v>
      </c>
      <c r="K17" s="82">
        <v>3092896.11</v>
      </c>
      <c r="L17" s="82">
        <v>3809295.88</v>
      </c>
      <c r="M17" s="82">
        <v>4248971.45</v>
      </c>
      <c r="N17" s="82">
        <v>4710769.8099999996</v>
      </c>
      <c r="O17" s="82">
        <v>4722236.51</v>
      </c>
      <c r="P17" s="82">
        <v>3692785.86</v>
      </c>
      <c r="Q17" s="82">
        <v>7613603.6900000004</v>
      </c>
      <c r="R17" s="82">
        <v>46745052.390000001</v>
      </c>
      <c r="S17" s="81">
        <v>0</v>
      </c>
      <c r="T17" s="82">
        <v>46745052.390000001</v>
      </c>
      <c r="U17" s="82">
        <v>10532999.609999999</v>
      </c>
    </row>
    <row r="18" spans="1:21" ht="16.5" hidden="1" customHeight="1">
      <c r="A18" s="83" t="s">
        <v>291</v>
      </c>
      <c r="B18" s="83" t="s">
        <v>290</v>
      </c>
      <c r="C18" s="82">
        <v>9300000</v>
      </c>
      <c r="D18" s="82">
        <v>47978052</v>
      </c>
      <c r="E18" s="82">
        <v>57278052</v>
      </c>
      <c r="F18" s="82">
        <v>2862879.31</v>
      </c>
      <c r="G18" s="82">
        <v>2799686.27</v>
      </c>
      <c r="H18" s="82">
        <v>2947608.15</v>
      </c>
      <c r="I18" s="82">
        <v>2986935.76</v>
      </c>
      <c r="J18" s="82">
        <v>3257383.59</v>
      </c>
      <c r="K18" s="82">
        <v>3092896.11</v>
      </c>
      <c r="L18" s="82">
        <v>3809295.88</v>
      </c>
      <c r="M18" s="82">
        <v>4248971.45</v>
      </c>
      <c r="N18" s="82">
        <v>4710769.8099999996</v>
      </c>
      <c r="O18" s="82">
        <v>4722236.51</v>
      </c>
      <c r="P18" s="82">
        <v>3692785.86</v>
      </c>
      <c r="Q18" s="82">
        <v>7613603.6900000004</v>
      </c>
      <c r="R18" s="82">
        <v>46745052.390000001</v>
      </c>
      <c r="S18" s="81">
        <v>0</v>
      </c>
      <c r="T18" s="82">
        <v>46745052.390000001</v>
      </c>
      <c r="U18" s="82">
        <v>10532999.609999999</v>
      </c>
    </row>
  </sheetData>
  <mergeCells count="6">
    <mergeCell ref="A6:U6"/>
    <mergeCell ref="A1:U1"/>
    <mergeCell ref="A2:U2"/>
    <mergeCell ref="A3:U3"/>
    <mergeCell ref="A4:U4"/>
    <mergeCell ref="A5:U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workbookViewId="0">
      <selection activeCell="A28" sqref="A28"/>
    </sheetView>
  </sheetViews>
  <sheetFormatPr baseColWidth="10" defaultRowHeight="13.5"/>
  <cols>
    <col min="1" max="1" width="72.375" style="112" customWidth="1"/>
    <col min="2" max="2" width="16.25" style="112" bestFit="1" customWidth="1"/>
    <col min="3" max="3" width="16" style="112" bestFit="1" customWidth="1"/>
    <col min="4" max="16384" width="11" style="112"/>
  </cols>
  <sheetData>
    <row r="1" spans="1:3" ht="27">
      <c r="A1" s="117" t="s">
        <v>282</v>
      </c>
      <c r="B1" s="117" t="s">
        <v>276</v>
      </c>
      <c r="C1" s="117" t="s">
        <v>313</v>
      </c>
    </row>
    <row r="2" spans="1:3" s="115" customFormat="1">
      <c r="A2" s="120" t="s">
        <v>308</v>
      </c>
      <c r="B2" s="114">
        <v>10654000000</v>
      </c>
      <c r="C2" s="114">
        <v>10654000000</v>
      </c>
    </row>
    <row r="3" spans="1:3" s="115" customFormat="1">
      <c r="A3" s="120" t="s">
        <v>298</v>
      </c>
      <c r="B3" s="114">
        <v>1350126000.47</v>
      </c>
      <c r="C3" s="114">
        <v>1339593000.8599999</v>
      </c>
    </row>
    <row r="4" spans="1:3" s="115" customFormat="1">
      <c r="A4" s="116" t="s">
        <v>349</v>
      </c>
      <c r="B4" s="114">
        <v>12004126000.469999</v>
      </c>
      <c r="C4" s="114">
        <v>11993593000.860001</v>
      </c>
    </row>
    <row r="5" spans="1:3" s="115" customFormat="1"/>
    <row r="6" spans="1:3" ht="27">
      <c r="A6" s="117" t="s">
        <v>282</v>
      </c>
      <c r="B6" s="117" t="s">
        <v>276</v>
      </c>
      <c r="C6" s="117" t="s">
        <v>350</v>
      </c>
    </row>
    <row r="7" spans="1:3" s="115" customFormat="1">
      <c r="A7" s="113" t="s">
        <v>256</v>
      </c>
      <c r="B7" s="114">
        <v>1371476019</v>
      </c>
      <c r="C7" s="114">
        <v>1313192868</v>
      </c>
    </row>
    <row r="8" spans="1:3" s="115" customFormat="1">
      <c r="A8" s="113" t="s">
        <v>193</v>
      </c>
      <c r="B8" s="114">
        <v>1160683287</v>
      </c>
      <c r="C8" s="114">
        <v>1076327825</v>
      </c>
    </row>
    <row r="9" spans="1:3" s="115" customFormat="1">
      <c r="A9" s="113" t="s">
        <v>164</v>
      </c>
      <c r="B9" s="114">
        <v>40000000</v>
      </c>
      <c r="C9" s="114">
        <v>40000000</v>
      </c>
    </row>
    <row r="10" spans="1:3" s="115" customFormat="1">
      <c r="A10" s="113" t="s">
        <v>153</v>
      </c>
      <c r="B10" s="114">
        <v>15321058</v>
      </c>
      <c r="C10" s="114">
        <v>15321058</v>
      </c>
    </row>
    <row r="11" spans="1:3" s="115" customFormat="1">
      <c r="A11" s="116" t="s">
        <v>351</v>
      </c>
      <c r="B11" s="114">
        <v>2587480364</v>
      </c>
      <c r="C11" s="114">
        <v>2444841751</v>
      </c>
    </row>
    <row r="12" spans="1:3" s="115" customFormat="1"/>
    <row r="13" spans="1:3" ht="27">
      <c r="A13" s="118" t="s">
        <v>282</v>
      </c>
      <c r="B13" s="118" t="s">
        <v>276</v>
      </c>
      <c r="C13" s="118" t="s">
        <v>350</v>
      </c>
    </row>
    <row r="14" spans="1:3" s="115" customFormat="1" ht="27">
      <c r="A14" s="121" t="s">
        <v>345</v>
      </c>
      <c r="B14" s="122">
        <v>185172603</v>
      </c>
      <c r="C14" s="122">
        <v>185172603</v>
      </c>
    </row>
    <row r="15" spans="1:3" s="115" customFormat="1">
      <c r="A15" s="121" t="s">
        <v>140</v>
      </c>
      <c r="B15" s="122">
        <v>61591333.469999999</v>
      </c>
      <c r="C15" s="122">
        <v>0</v>
      </c>
    </row>
    <row r="16" spans="1:3" s="115" customFormat="1" ht="27">
      <c r="A16" s="121" t="s">
        <v>346</v>
      </c>
      <c r="B16" s="122">
        <v>65190883</v>
      </c>
      <c r="C16" s="122">
        <v>55395511</v>
      </c>
    </row>
    <row r="17" spans="1:3" s="115" customFormat="1">
      <c r="A17" s="121" t="s">
        <v>347</v>
      </c>
      <c r="B17" s="122">
        <v>496500000</v>
      </c>
      <c r="C17" s="122">
        <v>474719815</v>
      </c>
    </row>
    <row r="18" spans="1:3" s="115" customFormat="1">
      <c r="A18" s="121" t="s">
        <v>348</v>
      </c>
      <c r="B18" s="122">
        <v>4602786514</v>
      </c>
      <c r="C18" s="122">
        <v>1523232640</v>
      </c>
    </row>
    <row r="19" spans="1:3" s="115" customFormat="1">
      <c r="A19" s="121" t="s">
        <v>104</v>
      </c>
      <c r="B19" s="122">
        <v>3795404263</v>
      </c>
      <c r="C19" s="122">
        <v>3790856575</v>
      </c>
    </row>
    <row r="20" spans="1:3" s="115" customFormat="1" ht="27">
      <c r="A20" s="121" t="s">
        <v>95</v>
      </c>
      <c r="B20" s="122">
        <v>210000040</v>
      </c>
      <c r="C20" s="122">
        <v>0</v>
      </c>
    </row>
    <row r="21" spans="1:3" s="115" customFormat="1">
      <c r="A21" s="119" t="s">
        <v>352</v>
      </c>
      <c r="B21" s="122">
        <f>+SUM(B14:B20)</f>
        <v>9416645636.4700012</v>
      </c>
      <c r="C21" s="122">
        <f>+SUM(C14:C20)</f>
        <v>6029377144</v>
      </c>
    </row>
    <row r="22" spans="1:3" s="115" customFormat="1" ht="6.75" customHeight="1">
      <c r="B22" s="123"/>
      <c r="C22" s="123"/>
    </row>
    <row r="23" spans="1:3" s="115" customFormat="1">
      <c r="A23" s="119" t="s">
        <v>353</v>
      </c>
      <c r="B23" s="122">
        <f>+B11+B21</f>
        <v>12004126000.470001</v>
      </c>
      <c r="C23" s="122">
        <f>+C11+C21</f>
        <v>8474218895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Plan de Acción</vt:lpstr>
      <vt:lpstr>Gastos_DIC</vt:lpstr>
      <vt:lpstr>ING_DIC</vt:lpstr>
      <vt:lpstr>Resumen ejecucion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2022-01-19T15:56:01Z</cp:lastPrinted>
  <dcterms:created xsi:type="dcterms:W3CDTF">2008-07-08T21:30:46Z</dcterms:created>
  <dcterms:modified xsi:type="dcterms:W3CDTF">2022-01-19T23:03:57Z</dcterms:modified>
</cp:coreProperties>
</file>