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ml.chartshapes+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codeName="ThisWorkbook" hidePivotFieldList="1"/>
  <mc:AlternateContent xmlns:mc="http://schemas.openxmlformats.org/markup-compatibility/2006">
    <mc:Choice Requires="x15">
      <x15ac:absPath xmlns:x15ac="http://schemas.microsoft.com/office/spreadsheetml/2010/11/ac" url="E:\SCANER Documentos\CONTRATO SST\TH-SST.2022\EVIDENCIAS 2022\1. Enero\"/>
    </mc:Choice>
  </mc:AlternateContent>
  <xr:revisionPtr revIDLastSave="0" documentId="8_{2D8F783E-14A0-4C52-BC67-5DF20BE9D7E4}" xr6:coauthVersionLast="47" xr6:coauthVersionMax="47" xr10:uidLastSave="{00000000-0000-0000-0000-000000000000}"/>
  <bookViews>
    <workbookView xWindow="-120" yWindow="-120" windowWidth="20730" windowHeight="11160" xr2:uid="{00000000-000D-0000-FFFF-FFFF00000000}"/>
  </bookViews>
  <sheets>
    <sheet name="MIPG INSTITUCIONAL" sheetId="11" r:id="rId1"/>
    <sheet name="TABLA DINÁMICA" sheetId="14" state="hidden" r:id="rId2"/>
    <sheet name="PROGRAMACIÓN DE META " sheetId="13" r:id="rId3"/>
    <sheet name="Hoja1" sheetId="15" state="hidden" r:id="rId4"/>
    <sheet name="GRÁFICOAVANCE" sheetId="12" r:id="rId5"/>
    <sheet name="TABLAS" sheetId="4" state="hidden" r:id="rId6"/>
  </sheets>
  <externalReferences>
    <externalReference r:id="rId7"/>
    <externalReference r:id="rId8"/>
  </externalReferences>
  <definedNames>
    <definedName name="_xlnm._FilterDatabase" localSheetId="0" hidden="1">'MIPG INSTITUCIONAL'!$B$10:$AJ$146</definedName>
    <definedName name="_xlnm._FilterDatabase" localSheetId="2" hidden="1">'PROGRAMACIÓN DE META '!$B$4:$AI$149</definedName>
    <definedName name="equipos">[1]ParaPriorizar!$C$65521:$C$65529</definedName>
  </definedNames>
  <calcPr calcId="191029"/>
  <pivotCaches>
    <pivotCache cacheId="1" r:id="rId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1" i="13" l="1"/>
  <c r="I6" i="13" l="1"/>
  <c r="J6" i="13"/>
  <c r="K6" i="13"/>
  <c r="L6" i="13"/>
  <c r="I7" i="13"/>
  <c r="J7" i="13"/>
  <c r="K7" i="13"/>
  <c r="L7" i="13"/>
  <c r="I8" i="13"/>
  <c r="J8" i="13"/>
  <c r="K8" i="13"/>
  <c r="L8" i="13"/>
  <c r="I9" i="13"/>
  <c r="J9" i="13"/>
  <c r="K9" i="13"/>
  <c r="L9" i="13"/>
  <c r="I10" i="13"/>
  <c r="J10" i="13"/>
  <c r="K10" i="13"/>
  <c r="L10" i="13"/>
  <c r="I11" i="13"/>
  <c r="J11" i="13"/>
  <c r="K11" i="13"/>
  <c r="L11" i="13"/>
  <c r="I12" i="13"/>
  <c r="J12" i="13"/>
  <c r="K12" i="13"/>
  <c r="L12" i="13"/>
  <c r="I13" i="13"/>
  <c r="J13" i="13"/>
  <c r="K13" i="13"/>
  <c r="L13" i="13"/>
  <c r="I14" i="13"/>
  <c r="J14" i="13"/>
  <c r="K14" i="13"/>
  <c r="L14" i="13"/>
  <c r="I15" i="13"/>
  <c r="J15" i="13"/>
  <c r="K15" i="13"/>
  <c r="L15" i="13"/>
  <c r="I16" i="13"/>
  <c r="J16" i="13"/>
  <c r="K16" i="13"/>
  <c r="L16" i="13"/>
  <c r="I17" i="13"/>
  <c r="J17" i="13"/>
  <c r="K17" i="13"/>
  <c r="L17" i="13"/>
  <c r="I18" i="13"/>
  <c r="J18" i="13"/>
  <c r="K18" i="13"/>
  <c r="L18" i="13"/>
  <c r="I19" i="13"/>
  <c r="J19" i="13"/>
  <c r="K19" i="13"/>
  <c r="L19" i="13"/>
  <c r="I20" i="13"/>
  <c r="J20" i="13"/>
  <c r="K20" i="13"/>
  <c r="L20" i="13"/>
  <c r="I21" i="13"/>
  <c r="J21" i="13"/>
  <c r="K21" i="13"/>
  <c r="L21" i="13"/>
  <c r="I22" i="13"/>
  <c r="J22" i="13"/>
  <c r="K22" i="13"/>
  <c r="L22" i="13"/>
  <c r="I23" i="13"/>
  <c r="J23" i="13"/>
  <c r="K23" i="13"/>
  <c r="L23" i="13"/>
  <c r="I24" i="13"/>
  <c r="J24" i="13"/>
  <c r="K24" i="13"/>
  <c r="L24" i="13"/>
  <c r="I25" i="13"/>
  <c r="J25" i="13"/>
  <c r="K25" i="13"/>
  <c r="L25" i="13"/>
  <c r="I26" i="13"/>
  <c r="J26" i="13"/>
  <c r="K26" i="13"/>
  <c r="L26" i="13"/>
  <c r="I27" i="13"/>
  <c r="J27" i="13"/>
  <c r="K27" i="13"/>
  <c r="L27" i="13"/>
  <c r="I28" i="13"/>
  <c r="J28" i="13"/>
  <c r="K28" i="13"/>
  <c r="L28" i="13"/>
  <c r="I29" i="13"/>
  <c r="J29" i="13"/>
  <c r="K29" i="13"/>
  <c r="L29" i="13"/>
  <c r="I30" i="13"/>
  <c r="J30" i="13"/>
  <c r="K30" i="13"/>
  <c r="L30" i="13"/>
  <c r="I31" i="13"/>
  <c r="J31" i="13"/>
  <c r="K31" i="13"/>
  <c r="L31" i="13"/>
  <c r="I32" i="13"/>
  <c r="J32" i="13"/>
  <c r="K32" i="13"/>
  <c r="L32" i="13"/>
  <c r="I33" i="13"/>
  <c r="J33" i="13"/>
  <c r="K33" i="13"/>
  <c r="L33" i="13"/>
  <c r="I34" i="13"/>
  <c r="J34" i="13"/>
  <c r="K34" i="13"/>
  <c r="L34" i="13"/>
  <c r="I35" i="13"/>
  <c r="J35" i="13"/>
  <c r="K35" i="13"/>
  <c r="L35" i="13"/>
  <c r="I36" i="13"/>
  <c r="J36" i="13"/>
  <c r="K36" i="13"/>
  <c r="L36" i="13"/>
  <c r="I37" i="13"/>
  <c r="J37" i="13"/>
  <c r="K37" i="13"/>
  <c r="L37" i="13"/>
  <c r="I38" i="13"/>
  <c r="J38" i="13"/>
  <c r="K38" i="13"/>
  <c r="L38" i="13"/>
  <c r="I39" i="13"/>
  <c r="J39" i="13"/>
  <c r="K39" i="13"/>
  <c r="L39" i="13"/>
  <c r="I40" i="13"/>
  <c r="J40" i="13"/>
  <c r="K40" i="13"/>
  <c r="L40" i="13"/>
  <c r="I41" i="13"/>
  <c r="J41" i="13"/>
  <c r="K41" i="13"/>
  <c r="L41" i="13"/>
  <c r="I42" i="13"/>
  <c r="J42" i="13"/>
  <c r="K42" i="13"/>
  <c r="L42" i="13"/>
  <c r="I43" i="13"/>
  <c r="J43" i="13"/>
  <c r="K43" i="13"/>
  <c r="L43" i="13"/>
  <c r="I44" i="13"/>
  <c r="J44" i="13"/>
  <c r="K44" i="13"/>
  <c r="L44" i="13"/>
  <c r="I45" i="13"/>
  <c r="J45" i="13"/>
  <c r="K45" i="13"/>
  <c r="L45" i="13"/>
  <c r="I46" i="13"/>
  <c r="J46" i="13"/>
  <c r="K46" i="13"/>
  <c r="L46" i="13"/>
  <c r="I47" i="13"/>
  <c r="J47" i="13"/>
  <c r="K47" i="13"/>
  <c r="L47" i="13"/>
  <c r="I48" i="13"/>
  <c r="J48" i="13"/>
  <c r="K48" i="13"/>
  <c r="L48" i="13"/>
  <c r="I49" i="13"/>
  <c r="J49" i="13"/>
  <c r="K49" i="13"/>
  <c r="L49" i="13"/>
  <c r="I50" i="13"/>
  <c r="J50" i="13"/>
  <c r="K50" i="13"/>
  <c r="L50" i="13"/>
  <c r="I51" i="13"/>
  <c r="K51" i="13"/>
  <c r="L51" i="13"/>
  <c r="I52" i="13"/>
  <c r="J52" i="13"/>
  <c r="K52" i="13"/>
  <c r="L52" i="13"/>
  <c r="I53" i="13"/>
  <c r="J53" i="13"/>
  <c r="K53" i="13"/>
  <c r="L53" i="13"/>
  <c r="I54" i="13"/>
  <c r="J54" i="13"/>
  <c r="K54" i="13"/>
  <c r="L54" i="13"/>
  <c r="I55" i="13"/>
  <c r="J55" i="13"/>
  <c r="K55" i="13"/>
  <c r="L55" i="13"/>
  <c r="I56" i="13"/>
  <c r="J56" i="13"/>
  <c r="K56" i="13"/>
  <c r="L56" i="13"/>
  <c r="I57" i="13"/>
  <c r="J57" i="13"/>
  <c r="K57" i="13"/>
  <c r="L57" i="13"/>
  <c r="I58" i="13"/>
  <c r="J58" i="13"/>
  <c r="K58" i="13"/>
  <c r="L58" i="13"/>
  <c r="I59" i="13"/>
  <c r="J59" i="13"/>
  <c r="K59" i="13"/>
  <c r="L59" i="13"/>
  <c r="I60" i="13"/>
  <c r="J60" i="13"/>
  <c r="K60" i="13"/>
  <c r="L60" i="13"/>
  <c r="I61" i="13"/>
  <c r="J61" i="13"/>
  <c r="K61" i="13"/>
  <c r="L61" i="13"/>
  <c r="I62" i="13"/>
  <c r="J62" i="13"/>
  <c r="K62" i="13"/>
  <c r="L62" i="13"/>
  <c r="I63" i="13"/>
  <c r="J63" i="13"/>
  <c r="K63" i="13"/>
  <c r="L63" i="13"/>
  <c r="I64" i="13"/>
  <c r="J64" i="13"/>
  <c r="K64" i="13"/>
  <c r="L64" i="13"/>
  <c r="I65" i="13"/>
  <c r="J65" i="13"/>
  <c r="K65" i="13"/>
  <c r="L65" i="13"/>
  <c r="I66" i="13"/>
  <c r="J66" i="13"/>
  <c r="K66" i="13"/>
  <c r="L66" i="13"/>
  <c r="I67" i="13"/>
  <c r="J67" i="13"/>
  <c r="K67" i="13"/>
  <c r="L67" i="13"/>
  <c r="I68" i="13"/>
  <c r="J68" i="13"/>
  <c r="K68" i="13"/>
  <c r="L68" i="13"/>
  <c r="I69" i="13"/>
  <c r="J69" i="13"/>
  <c r="K69" i="13"/>
  <c r="L69" i="13"/>
  <c r="I70" i="13"/>
  <c r="J70" i="13"/>
  <c r="K70" i="13"/>
  <c r="L70" i="13"/>
  <c r="I71" i="13"/>
  <c r="J71" i="13"/>
  <c r="K71" i="13"/>
  <c r="L71" i="13"/>
  <c r="I72" i="13"/>
  <c r="J72" i="13"/>
  <c r="K72" i="13"/>
  <c r="L72" i="13"/>
  <c r="I73" i="13"/>
  <c r="J73" i="13"/>
  <c r="K73" i="13"/>
  <c r="L73" i="13"/>
  <c r="I74" i="13"/>
  <c r="J74" i="13"/>
  <c r="K74" i="13"/>
  <c r="L74" i="13"/>
  <c r="I75" i="13"/>
  <c r="J75" i="13"/>
  <c r="K75" i="13"/>
  <c r="L75" i="13"/>
  <c r="I76" i="13"/>
  <c r="J76" i="13"/>
  <c r="K76" i="13"/>
  <c r="L76" i="13"/>
  <c r="I77" i="13"/>
  <c r="J77" i="13"/>
  <c r="K77" i="13"/>
  <c r="L77" i="13"/>
  <c r="I78" i="13"/>
  <c r="J78" i="13"/>
  <c r="K78" i="13"/>
  <c r="L78" i="13"/>
  <c r="I79" i="13"/>
  <c r="J79" i="13"/>
  <c r="K79" i="13"/>
  <c r="L79" i="13"/>
  <c r="I80" i="13"/>
  <c r="J80" i="13"/>
  <c r="K80" i="13"/>
  <c r="L80" i="13"/>
  <c r="I81" i="13"/>
  <c r="J81" i="13"/>
  <c r="K81" i="13"/>
  <c r="L81" i="13"/>
  <c r="I82" i="13"/>
  <c r="J82" i="13"/>
  <c r="K82" i="13"/>
  <c r="L82" i="13"/>
  <c r="I83" i="13"/>
  <c r="J83" i="13"/>
  <c r="K83" i="13"/>
  <c r="L83" i="13"/>
  <c r="I84" i="13"/>
  <c r="J84" i="13"/>
  <c r="K84" i="13"/>
  <c r="L84" i="13"/>
  <c r="I85" i="13"/>
  <c r="J85" i="13"/>
  <c r="K85" i="13"/>
  <c r="L85" i="13"/>
  <c r="I86" i="13"/>
  <c r="J86" i="13"/>
  <c r="K86" i="13"/>
  <c r="L86" i="13"/>
  <c r="I87" i="13"/>
  <c r="J87" i="13"/>
  <c r="K87" i="13"/>
  <c r="L87" i="13"/>
  <c r="I88" i="13"/>
  <c r="J88" i="13"/>
  <c r="K88" i="13"/>
  <c r="L88" i="13"/>
  <c r="I89" i="13"/>
  <c r="J89" i="13"/>
  <c r="K89" i="13"/>
  <c r="L89" i="13"/>
  <c r="I90" i="13"/>
  <c r="J90" i="13"/>
  <c r="K90" i="13"/>
  <c r="L90" i="13"/>
  <c r="I91" i="13"/>
  <c r="J91" i="13"/>
  <c r="K91" i="13"/>
  <c r="L91" i="13"/>
  <c r="I92" i="13"/>
  <c r="J92" i="13"/>
  <c r="K92" i="13"/>
  <c r="L92" i="13"/>
  <c r="I93" i="13"/>
  <c r="J93" i="13"/>
  <c r="K93" i="13"/>
  <c r="L93" i="13"/>
  <c r="I94" i="13"/>
  <c r="J94" i="13"/>
  <c r="K94" i="13"/>
  <c r="L94" i="13"/>
  <c r="I95" i="13"/>
  <c r="J95" i="13"/>
  <c r="K95" i="13"/>
  <c r="L95" i="13"/>
  <c r="I96" i="13"/>
  <c r="J96" i="13"/>
  <c r="K96" i="13"/>
  <c r="L96" i="13"/>
  <c r="I97" i="13"/>
  <c r="J97" i="13"/>
  <c r="K97" i="13"/>
  <c r="L97" i="13"/>
  <c r="I98" i="13"/>
  <c r="J98" i="13"/>
  <c r="K98" i="13"/>
  <c r="L98" i="13"/>
  <c r="J5" i="13"/>
  <c r="K5" i="13"/>
  <c r="L5" i="13"/>
  <c r="AF11" i="13" l="1"/>
  <c r="D11" i="13"/>
  <c r="D12" i="13" s="1"/>
  <c r="D13" i="13"/>
  <c r="D14" i="13" s="1"/>
  <c r="D15" i="13"/>
  <c r="D16" i="13" s="1"/>
  <c r="D17" i="13"/>
  <c r="D18" i="13" s="1"/>
  <c r="D19" i="13" s="1"/>
  <c r="D20" i="13" s="1"/>
  <c r="D21" i="13"/>
  <c r="D22" i="13"/>
  <c r="D23" i="13"/>
  <c r="D24" i="13" s="1"/>
  <c r="D25" i="13" s="1"/>
  <c r="D26" i="13" s="1"/>
  <c r="D27" i="13" s="1"/>
  <c r="D28" i="13" s="1"/>
  <c r="D29" i="13" s="1"/>
  <c r="D30" i="13"/>
  <c r="D31" i="13"/>
  <c r="D32" i="13"/>
  <c r="D33" i="13" s="1"/>
  <c r="D34" i="13"/>
  <c r="D35" i="13"/>
  <c r="D36" i="13"/>
  <c r="D37" i="13"/>
  <c r="D38" i="13"/>
  <c r="D39" i="13"/>
  <c r="D40" i="13"/>
  <c r="D41" i="13" s="1"/>
  <c r="D42" i="13" s="1"/>
  <c r="D43" i="13"/>
  <c r="D44" i="13"/>
  <c r="D45" i="13"/>
  <c r="D46" i="13"/>
  <c r="D47" i="13"/>
  <c r="D48" i="13"/>
  <c r="D49" i="13"/>
  <c r="D50" i="13"/>
  <c r="D51" i="13"/>
  <c r="D52" i="13"/>
  <c r="D53" i="13"/>
  <c r="D54" i="13"/>
  <c r="D55" i="13"/>
  <c r="D56" i="13"/>
  <c r="D57" i="13"/>
  <c r="D58" i="13"/>
  <c r="D59" i="13"/>
  <c r="D60" i="13"/>
  <c r="D61" i="13" s="1"/>
  <c r="D62" i="13"/>
  <c r="D63" i="13"/>
  <c r="D64" i="13"/>
  <c r="D65" i="13"/>
  <c r="D66" i="13"/>
  <c r="D67" i="13"/>
  <c r="D68" i="13"/>
  <c r="D69" i="13"/>
  <c r="D70" i="13"/>
  <c r="D71" i="13"/>
  <c r="D72" i="13" s="1"/>
  <c r="D73" i="13"/>
  <c r="D74" i="13"/>
  <c r="D75" i="13"/>
  <c r="D76" i="13"/>
  <c r="D77" i="13" s="1"/>
  <c r="D78" i="13" s="1"/>
  <c r="D79" i="13"/>
  <c r="D80" i="13" s="1"/>
  <c r="D81" i="13"/>
  <c r="D82" i="13"/>
  <c r="D83" i="13"/>
  <c r="D84" i="13"/>
  <c r="D85" i="13"/>
  <c r="D86" i="13"/>
  <c r="D87" i="13"/>
  <c r="D88" i="13" s="1"/>
  <c r="D90" i="13"/>
  <c r="D91" i="13"/>
  <c r="D92" i="13"/>
  <c r="D93" i="13"/>
  <c r="D94" i="13"/>
  <c r="D95" i="13"/>
  <c r="D96" i="13"/>
  <c r="D97" i="13"/>
  <c r="D98" i="13"/>
  <c r="B3" i="15"/>
  <c r="I5" i="13"/>
  <c r="D89" i="13" l="1"/>
  <c r="AH6" i="13"/>
  <c r="AH7" i="13"/>
  <c r="AH8" i="13"/>
  <c r="AH9" i="13"/>
  <c r="AH10" i="13"/>
  <c r="AH11" i="13"/>
  <c r="AH12" i="13"/>
  <c r="AH13" i="13"/>
  <c r="AH14" i="13"/>
  <c r="AH15" i="13"/>
  <c r="AH16" i="13"/>
  <c r="AH17" i="13"/>
  <c r="AH18" i="13"/>
  <c r="AH19" i="13"/>
  <c r="AH20" i="13"/>
  <c r="AH21" i="13"/>
  <c r="AH22" i="13"/>
  <c r="AH23" i="13"/>
  <c r="AH24" i="13"/>
  <c r="AH25" i="13"/>
  <c r="AH26" i="13"/>
  <c r="AH27" i="13"/>
  <c r="AH28" i="13"/>
  <c r="AH29" i="13"/>
  <c r="AH30" i="13"/>
  <c r="AH31" i="13"/>
  <c r="AH32" i="13"/>
  <c r="AH33" i="13"/>
  <c r="AH34" i="13"/>
  <c r="AH35" i="13"/>
  <c r="AH36" i="13"/>
  <c r="AH37" i="13"/>
  <c r="AH38" i="13"/>
  <c r="AH39" i="13"/>
  <c r="AH40" i="13"/>
  <c r="AH41" i="13"/>
  <c r="AH42" i="13"/>
  <c r="AH43" i="13"/>
  <c r="AH44" i="13"/>
  <c r="AH45" i="13"/>
  <c r="AH46" i="13"/>
  <c r="AH47" i="13"/>
  <c r="AH48" i="13"/>
  <c r="AH49" i="13"/>
  <c r="AH50" i="13"/>
  <c r="AH51" i="13"/>
  <c r="AH52" i="13"/>
  <c r="AH53" i="13"/>
  <c r="AH54" i="13"/>
  <c r="AH55" i="13"/>
  <c r="AH56" i="13"/>
  <c r="AH57" i="13"/>
  <c r="AH58" i="13"/>
  <c r="AH59" i="13"/>
  <c r="AH60" i="13"/>
  <c r="AH61" i="13"/>
  <c r="AH62" i="13"/>
  <c r="AH63" i="13"/>
  <c r="AH64" i="13"/>
  <c r="AH65" i="13"/>
  <c r="AH66" i="13"/>
  <c r="AH67" i="13"/>
  <c r="AH68" i="13"/>
  <c r="AH69" i="13"/>
  <c r="AH70" i="13"/>
  <c r="AH71" i="13"/>
  <c r="AH72" i="13"/>
  <c r="AH73" i="13"/>
  <c r="AH74" i="13"/>
  <c r="AH75" i="13"/>
  <c r="AH76" i="13"/>
  <c r="AH77" i="13"/>
  <c r="AH78" i="13"/>
  <c r="AH79" i="13"/>
  <c r="AH80" i="13"/>
  <c r="AH81" i="13"/>
  <c r="AH82" i="13"/>
  <c r="AH83" i="13"/>
  <c r="AH84" i="13"/>
  <c r="AH85" i="13"/>
  <c r="AH86" i="13"/>
  <c r="AH87" i="13"/>
  <c r="AH88" i="13"/>
  <c r="AH89" i="13"/>
  <c r="AH90" i="13"/>
  <c r="AH91" i="13"/>
  <c r="AH92" i="13"/>
  <c r="AH93" i="13"/>
  <c r="AH94" i="13"/>
  <c r="AH95" i="13"/>
  <c r="AH96" i="13"/>
  <c r="AH97" i="13"/>
  <c r="AH98" i="13"/>
  <c r="AH5" i="13"/>
  <c r="I29" i="12" l="1"/>
  <c r="J26" i="12"/>
  <c r="J27" i="12" s="1"/>
  <c r="J28" i="12" s="1"/>
  <c r="J25" i="12"/>
  <c r="V19" i="13"/>
  <c r="C28" i="4" l="1"/>
  <c r="C27" i="4"/>
  <c r="C26" i="4"/>
  <c r="C25" i="4"/>
  <c r="C24" i="4"/>
  <c r="C23" i="4"/>
  <c r="C22" i="4"/>
  <c r="C21" i="4"/>
  <c r="C20" i="4"/>
  <c r="C19" i="4"/>
  <c r="C18" i="4"/>
  <c r="C17" i="4"/>
  <c r="C16" i="4"/>
  <c r="C15" i="4"/>
  <c r="C14" i="4"/>
  <c r="C13" i="4"/>
  <c r="C12" i="4"/>
  <c r="I11" i="4"/>
  <c r="H13" i="4" s="1"/>
  <c r="H15" i="4" s="1"/>
  <c r="H9" i="4"/>
  <c r="C9" i="4"/>
  <c r="C8" i="4"/>
  <c r="C7" i="4"/>
  <c r="I6" i="4"/>
  <c r="I7" i="4" s="1"/>
  <c r="I8" i="4" s="1"/>
  <c r="C6" i="4"/>
  <c r="I5" i="4"/>
  <c r="C5" i="4"/>
  <c r="C4" i="4"/>
  <c r="C3" i="4"/>
  <c r="F29" i="12"/>
  <c r="G26" i="12"/>
  <c r="G27" i="12" s="1"/>
  <c r="G28" i="12" s="1"/>
  <c r="G25" i="12"/>
  <c r="G149" i="13"/>
  <c r="E149" i="13"/>
  <c r="D149" i="13"/>
  <c r="G148" i="13"/>
  <c r="E148" i="13"/>
  <c r="D148" i="13"/>
  <c r="G147" i="13"/>
  <c r="E147" i="13"/>
  <c r="D147" i="13"/>
  <c r="G146" i="13"/>
  <c r="E146" i="13"/>
  <c r="D146" i="13"/>
  <c r="G145" i="13"/>
  <c r="E145" i="13"/>
  <c r="D145" i="13"/>
  <c r="G144" i="13"/>
  <c r="E144" i="13"/>
  <c r="D144" i="13"/>
  <c r="G143" i="13"/>
  <c r="E143" i="13"/>
  <c r="D143" i="13"/>
  <c r="G142" i="13"/>
  <c r="E142" i="13"/>
  <c r="D142" i="13"/>
  <c r="U141" i="13"/>
  <c r="T141" i="13"/>
  <c r="S141" i="13"/>
  <c r="R141" i="13"/>
  <c r="L141" i="13"/>
  <c r="K141" i="13"/>
  <c r="J141" i="13"/>
  <c r="I141" i="13"/>
  <c r="H141" i="13"/>
  <c r="E141" i="13"/>
  <c r="D141" i="13"/>
  <c r="AI98" i="13"/>
  <c r="AG98" i="13"/>
  <c r="AF98" i="13"/>
  <c r="U98" i="13"/>
  <c r="T98" i="13"/>
  <c r="S98" i="13"/>
  <c r="R98" i="13"/>
  <c r="H98" i="13"/>
  <c r="E98" i="13"/>
  <c r="AI97" i="13"/>
  <c r="AG97" i="13"/>
  <c r="AF97" i="13"/>
  <c r="U97" i="13"/>
  <c r="T97" i="13"/>
  <c r="S97" i="13"/>
  <c r="R97" i="13"/>
  <c r="H97" i="13"/>
  <c r="E97" i="13"/>
  <c r="AI96" i="13"/>
  <c r="AG96" i="13"/>
  <c r="AF96" i="13"/>
  <c r="U96" i="13"/>
  <c r="T96" i="13"/>
  <c r="S96" i="13"/>
  <c r="R96" i="13"/>
  <c r="H96" i="13"/>
  <c r="E96" i="13"/>
  <c r="AI95" i="13"/>
  <c r="AG95" i="13"/>
  <c r="AF95" i="13"/>
  <c r="U95" i="13"/>
  <c r="T95" i="13"/>
  <c r="S95" i="13"/>
  <c r="R95" i="13"/>
  <c r="H95" i="13"/>
  <c r="E95" i="13"/>
  <c r="AI94" i="13"/>
  <c r="AG94" i="13"/>
  <c r="AF94" i="13"/>
  <c r="U94" i="13"/>
  <c r="T94" i="13"/>
  <c r="S94" i="13"/>
  <c r="R94" i="13"/>
  <c r="H94" i="13"/>
  <c r="E94" i="13"/>
  <c r="AI93" i="13"/>
  <c r="AG93" i="13"/>
  <c r="AF93" i="13"/>
  <c r="U93" i="13"/>
  <c r="T93" i="13"/>
  <c r="S93" i="13"/>
  <c r="R93" i="13"/>
  <c r="H93" i="13"/>
  <c r="E93" i="13"/>
  <c r="AI92" i="13"/>
  <c r="AG92" i="13"/>
  <c r="AF92" i="13"/>
  <c r="U92" i="13"/>
  <c r="T92" i="13"/>
  <c r="S92" i="13"/>
  <c r="R92" i="13"/>
  <c r="H92" i="13"/>
  <c r="E92" i="13"/>
  <c r="AI91" i="13"/>
  <c r="AG91" i="13"/>
  <c r="AF91" i="13"/>
  <c r="U91" i="13"/>
  <c r="T91" i="13"/>
  <c r="S91" i="13"/>
  <c r="R91" i="13"/>
  <c r="H91" i="13"/>
  <c r="E91" i="13"/>
  <c r="AI90" i="13"/>
  <c r="AG90" i="13"/>
  <c r="AF90" i="13"/>
  <c r="U90" i="13"/>
  <c r="T90" i="13"/>
  <c r="S90" i="13"/>
  <c r="R90" i="13"/>
  <c r="H90" i="13"/>
  <c r="E90" i="13"/>
  <c r="AI89" i="13"/>
  <c r="AG89" i="13"/>
  <c r="AF89" i="13"/>
  <c r="U89" i="13"/>
  <c r="T89" i="13"/>
  <c r="S89" i="13"/>
  <c r="R89" i="13"/>
  <c r="H89" i="13"/>
  <c r="E89" i="13"/>
  <c r="AI88" i="13"/>
  <c r="AG88" i="13"/>
  <c r="AF88" i="13"/>
  <c r="U88" i="13"/>
  <c r="T88" i="13"/>
  <c r="S88" i="13"/>
  <c r="R88" i="13"/>
  <c r="H88" i="13"/>
  <c r="E88" i="13"/>
  <c r="AI87" i="13"/>
  <c r="AG87" i="13"/>
  <c r="AF87" i="13"/>
  <c r="U87" i="13"/>
  <c r="T87" i="13"/>
  <c r="S87" i="13"/>
  <c r="R87" i="13"/>
  <c r="H87" i="13"/>
  <c r="E87" i="13"/>
  <c r="AI86" i="13"/>
  <c r="AG86" i="13"/>
  <c r="AF86" i="13"/>
  <c r="U86" i="13"/>
  <c r="T86" i="13"/>
  <c r="S86" i="13"/>
  <c r="R86" i="13"/>
  <c r="H86" i="13"/>
  <c r="E86" i="13"/>
  <c r="AI85" i="13"/>
  <c r="AG85" i="13"/>
  <c r="AF85" i="13"/>
  <c r="U85" i="13"/>
  <c r="T85" i="13"/>
  <c r="S85" i="13"/>
  <c r="R85" i="13"/>
  <c r="H85" i="13"/>
  <c r="E85" i="13"/>
  <c r="AI84" i="13"/>
  <c r="AG84" i="13"/>
  <c r="AF84" i="13"/>
  <c r="U84" i="13"/>
  <c r="T84" i="13"/>
  <c r="S84" i="13"/>
  <c r="R84" i="13"/>
  <c r="H84" i="13"/>
  <c r="E84" i="13"/>
  <c r="AI83" i="13"/>
  <c r="AG83" i="13"/>
  <c r="AF83" i="13"/>
  <c r="U83" i="13"/>
  <c r="T83" i="13"/>
  <c r="S83" i="13"/>
  <c r="R83" i="13"/>
  <c r="H83" i="13"/>
  <c r="E83" i="13"/>
  <c r="AI82" i="13"/>
  <c r="AG82" i="13"/>
  <c r="AF82" i="13"/>
  <c r="U82" i="13"/>
  <c r="T82" i="13"/>
  <c r="S82" i="13"/>
  <c r="R82" i="13"/>
  <c r="H82" i="13"/>
  <c r="E82" i="13"/>
  <c r="AI81" i="13"/>
  <c r="AG81" i="13"/>
  <c r="AF81" i="13"/>
  <c r="U81" i="13"/>
  <c r="T81" i="13"/>
  <c r="S81" i="13"/>
  <c r="R81" i="13"/>
  <c r="H81" i="13"/>
  <c r="E81" i="13"/>
  <c r="AI80" i="13"/>
  <c r="AG80" i="13"/>
  <c r="AF80" i="13"/>
  <c r="U80" i="13"/>
  <c r="T80" i="13"/>
  <c r="S80" i="13"/>
  <c r="R80" i="13"/>
  <c r="H80" i="13"/>
  <c r="E80" i="13"/>
  <c r="AI79" i="13"/>
  <c r="AG79" i="13"/>
  <c r="AF79" i="13"/>
  <c r="U79" i="13"/>
  <c r="T79" i="13"/>
  <c r="S79" i="13"/>
  <c r="R79" i="13"/>
  <c r="H79" i="13"/>
  <c r="E79" i="13"/>
  <c r="AI78" i="13"/>
  <c r="AG78" i="13"/>
  <c r="AF78" i="13"/>
  <c r="U78" i="13"/>
  <c r="T78" i="13"/>
  <c r="S78" i="13"/>
  <c r="R78" i="13"/>
  <c r="H78" i="13"/>
  <c r="E78" i="13"/>
  <c r="AI77" i="13"/>
  <c r="AG77" i="13"/>
  <c r="AF77" i="13"/>
  <c r="U77" i="13"/>
  <c r="T77" i="13"/>
  <c r="S77" i="13"/>
  <c r="R77" i="13"/>
  <c r="H77" i="13"/>
  <c r="E77" i="13"/>
  <c r="AI76" i="13"/>
  <c r="AG76" i="13"/>
  <c r="AF76" i="13"/>
  <c r="U76" i="13"/>
  <c r="T76" i="13"/>
  <c r="S76" i="13"/>
  <c r="R76" i="13"/>
  <c r="H76" i="13"/>
  <c r="E76" i="13"/>
  <c r="AI75" i="13"/>
  <c r="AG75" i="13"/>
  <c r="AF75" i="13"/>
  <c r="U75" i="13"/>
  <c r="T75" i="13"/>
  <c r="S75" i="13"/>
  <c r="R75" i="13"/>
  <c r="E75" i="13"/>
  <c r="AI74" i="13"/>
  <c r="AG74" i="13"/>
  <c r="AF74" i="13"/>
  <c r="U74" i="13"/>
  <c r="T74" i="13"/>
  <c r="S74" i="13"/>
  <c r="R74" i="13"/>
  <c r="H74" i="13"/>
  <c r="E74" i="13"/>
  <c r="AI73" i="13"/>
  <c r="AG73" i="13"/>
  <c r="AF73" i="13"/>
  <c r="U73" i="13"/>
  <c r="T73" i="13"/>
  <c r="S73" i="13"/>
  <c r="R73" i="13"/>
  <c r="H73" i="13"/>
  <c r="E73" i="13"/>
  <c r="AI72" i="13"/>
  <c r="AG72" i="13"/>
  <c r="AF72" i="13"/>
  <c r="U72" i="13"/>
  <c r="T72" i="13"/>
  <c r="S72" i="13"/>
  <c r="R72" i="13"/>
  <c r="H72" i="13"/>
  <c r="E72" i="13"/>
  <c r="AI71" i="13"/>
  <c r="AG71" i="13"/>
  <c r="AF71" i="13"/>
  <c r="U71" i="13"/>
  <c r="T71" i="13"/>
  <c r="S71" i="13"/>
  <c r="R71" i="13"/>
  <c r="H71" i="13"/>
  <c r="E71" i="13"/>
  <c r="AI70" i="13"/>
  <c r="AG70" i="13"/>
  <c r="AF70" i="13"/>
  <c r="U70" i="13"/>
  <c r="T70" i="13"/>
  <c r="S70" i="13"/>
  <c r="R70" i="13"/>
  <c r="H70" i="13"/>
  <c r="E70" i="13"/>
  <c r="AI69" i="13"/>
  <c r="AG69" i="13"/>
  <c r="AF69" i="13"/>
  <c r="U69" i="13"/>
  <c r="T69" i="13"/>
  <c r="S69" i="13"/>
  <c r="R69" i="13"/>
  <c r="H69" i="13"/>
  <c r="E69" i="13"/>
  <c r="AI68" i="13"/>
  <c r="AG68" i="13"/>
  <c r="AF68" i="13"/>
  <c r="U68" i="13"/>
  <c r="T68" i="13"/>
  <c r="S68" i="13"/>
  <c r="R68" i="13"/>
  <c r="H68" i="13"/>
  <c r="E68" i="13"/>
  <c r="AI67" i="13"/>
  <c r="AG67" i="13"/>
  <c r="AF67" i="13"/>
  <c r="U67" i="13"/>
  <c r="T67" i="13"/>
  <c r="S67" i="13"/>
  <c r="R67" i="13"/>
  <c r="H67" i="13"/>
  <c r="E67" i="13"/>
  <c r="AI66" i="13"/>
  <c r="AG66" i="13"/>
  <c r="AF66" i="13"/>
  <c r="U66" i="13"/>
  <c r="T66" i="13"/>
  <c r="S66" i="13"/>
  <c r="R66" i="13"/>
  <c r="H66" i="13"/>
  <c r="E66" i="13"/>
  <c r="AI65" i="13"/>
  <c r="AG65" i="13"/>
  <c r="AF65" i="13"/>
  <c r="U65" i="13"/>
  <c r="T65" i="13"/>
  <c r="S65" i="13"/>
  <c r="R65" i="13"/>
  <c r="H65" i="13"/>
  <c r="E65" i="13"/>
  <c r="AI64" i="13"/>
  <c r="AG64" i="13"/>
  <c r="AF64" i="13"/>
  <c r="U64" i="13"/>
  <c r="T64" i="13"/>
  <c r="S64" i="13"/>
  <c r="R64" i="13"/>
  <c r="H64" i="13"/>
  <c r="E64" i="13"/>
  <c r="AI63" i="13"/>
  <c r="AG63" i="13"/>
  <c r="AF63" i="13"/>
  <c r="U63" i="13"/>
  <c r="T63" i="13"/>
  <c r="S63" i="13"/>
  <c r="R63" i="13"/>
  <c r="H63" i="13"/>
  <c r="E63" i="13"/>
  <c r="AI62" i="13"/>
  <c r="AG62" i="13"/>
  <c r="AF62" i="13"/>
  <c r="U62" i="13"/>
  <c r="T62" i="13"/>
  <c r="S62" i="13"/>
  <c r="R62" i="13"/>
  <c r="H62" i="13"/>
  <c r="E62" i="13"/>
  <c r="AI61" i="13"/>
  <c r="AG61" i="13"/>
  <c r="AF61" i="13"/>
  <c r="U61" i="13"/>
  <c r="T61" i="13"/>
  <c r="S61" i="13"/>
  <c r="R61" i="13"/>
  <c r="H61" i="13"/>
  <c r="E61" i="13"/>
  <c r="AI60" i="13"/>
  <c r="AG60" i="13"/>
  <c r="AF60" i="13"/>
  <c r="U60" i="13"/>
  <c r="T60" i="13"/>
  <c r="S60" i="13"/>
  <c r="R60" i="13"/>
  <c r="H60" i="13"/>
  <c r="E60" i="13"/>
  <c r="AI59" i="13"/>
  <c r="AG59" i="13"/>
  <c r="AF59" i="13"/>
  <c r="U59" i="13"/>
  <c r="T59" i="13"/>
  <c r="S59" i="13"/>
  <c r="R59" i="13"/>
  <c r="H59" i="13"/>
  <c r="E59" i="13"/>
  <c r="AI58" i="13"/>
  <c r="AG58" i="13"/>
  <c r="AF58" i="13"/>
  <c r="U58" i="13"/>
  <c r="T58" i="13"/>
  <c r="S58" i="13"/>
  <c r="R58" i="13"/>
  <c r="H58" i="13"/>
  <c r="E58" i="13"/>
  <c r="AI57" i="13"/>
  <c r="AG57" i="13"/>
  <c r="AF57" i="13"/>
  <c r="U57" i="13"/>
  <c r="T57" i="13"/>
  <c r="S57" i="13"/>
  <c r="R57" i="13"/>
  <c r="H57" i="13"/>
  <c r="E57" i="13"/>
  <c r="AI56" i="13"/>
  <c r="AG56" i="13"/>
  <c r="AF56" i="13"/>
  <c r="U56" i="13"/>
  <c r="T56" i="13"/>
  <c r="S56" i="13"/>
  <c r="R56" i="13"/>
  <c r="H56" i="13"/>
  <c r="E56" i="13"/>
  <c r="AI55" i="13"/>
  <c r="AG55" i="13"/>
  <c r="AF55" i="13"/>
  <c r="U55" i="13"/>
  <c r="T55" i="13"/>
  <c r="S55" i="13"/>
  <c r="R55" i="13"/>
  <c r="H55" i="13"/>
  <c r="E55" i="13"/>
  <c r="AI54" i="13"/>
  <c r="AG54" i="13"/>
  <c r="AF54" i="13"/>
  <c r="U54" i="13"/>
  <c r="T54" i="13"/>
  <c r="S54" i="13"/>
  <c r="R54" i="13"/>
  <c r="H54" i="13"/>
  <c r="E54" i="13"/>
  <c r="AI53" i="13"/>
  <c r="AG53" i="13"/>
  <c r="AF53" i="13"/>
  <c r="U53" i="13"/>
  <c r="T53" i="13"/>
  <c r="S53" i="13"/>
  <c r="R53" i="13"/>
  <c r="H53" i="13"/>
  <c r="E53" i="13"/>
  <c r="AI52" i="13"/>
  <c r="AG52" i="13"/>
  <c r="AF52" i="13"/>
  <c r="U52" i="13"/>
  <c r="T52" i="13"/>
  <c r="S52" i="13"/>
  <c r="R52" i="13"/>
  <c r="H52" i="13"/>
  <c r="E52" i="13"/>
  <c r="AI51" i="13"/>
  <c r="AG51" i="13"/>
  <c r="AF51" i="13"/>
  <c r="U51" i="13"/>
  <c r="T51" i="13"/>
  <c r="S51" i="13"/>
  <c r="R51" i="13"/>
  <c r="H51" i="13"/>
  <c r="E51" i="13"/>
  <c r="AI50" i="13"/>
  <c r="AG50" i="13"/>
  <c r="AF50" i="13"/>
  <c r="U50" i="13"/>
  <c r="T50" i="13"/>
  <c r="S50" i="13"/>
  <c r="R50" i="13"/>
  <c r="H50" i="13"/>
  <c r="E50" i="13"/>
  <c r="AI49" i="13"/>
  <c r="AG49" i="13"/>
  <c r="AF49" i="13"/>
  <c r="U49" i="13"/>
  <c r="T49" i="13"/>
  <c r="S49" i="13"/>
  <c r="R49" i="13"/>
  <c r="H49" i="13"/>
  <c r="E49" i="13"/>
  <c r="AI48" i="13"/>
  <c r="AG48" i="13"/>
  <c r="AF48" i="13"/>
  <c r="U48" i="13"/>
  <c r="T48" i="13"/>
  <c r="S48" i="13"/>
  <c r="R48" i="13"/>
  <c r="H48" i="13"/>
  <c r="E48" i="13"/>
  <c r="AI47" i="13"/>
  <c r="AG47" i="13"/>
  <c r="AF47" i="13"/>
  <c r="U47" i="13"/>
  <c r="T47" i="13"/>
  <c r="S47" i="13"/>
  <c r="R47" i="13"/>
  <c r="H47" i="13"/>
  <c r="E47" i="13"/>
  <c r="AI46" i="13"/>
  <c r="AG46" i="13"/>
  <c r="AF46" i="13"/>
  <c r="U46" i="13"/>
  <c r="T46" i="13"/>
  <c r="S46" i="13"/>
  <c r="R46" i="13"/>
  <c r="H46" i="13"/>
  <c r="E46" i="13"/>
  <c r="AI45" i="13"/>
  <c r="AG45" i="13"/>
  <c r="AF45" i="13"/>
  <c r="U45" i="13"/>
  <c r="T45" i="13"/>
  <c r="S45" i="13"/>
  <c r="R45" i="13"/>
  <c r="H45" i="13"/>
  <c r="E45" i="13"/>
  <c r="AI44" i="13"/>
  <c r="AG44" i="13"/>
  <c r="AF44" i="13"/>
  <c r="U44" i="13"/>
  <c r="T44" i="13"/>
  <c r="S44" i="13"/>
  <c r="R44" i="13"/>
  <c r="H44" i="13"/>
  <c r="E44" i="13"/>
  <c r="AI43" i="13"/>
  <c r="AG43" i="13"/>
  <c r="AF43" i="13"/>
  <c r="U43" i="13"/>
  <c r="T43" i="13"/>
  <c r="S43" i="13"/>
  <c r="R43" i="13"/>
  <c r="H43" i="13"/>
  <c r="E43" i="13"/>
  <c r="AI42" i="13"/>
  <c r="AG42" i="13"/>
  <c r="AF42" i="13"/>
  <c r="U42" i="13"/>
  <c r="T42" i="13"/>
  <c r="S42" i="13"/>
  <c r="R42" i="13"/>
  <c r="H42" i="13"/>
  <c r="E42" i="13"/>
  <c r="AI41" i="13"/>
  <c r="AG41" i="13"/>
  <c r="AF41" i="13"/>
  <c r="U41" i="13"/>
  <c r="T41" i="13"/>
  <c r="S41" i="13"/>
  <c r="R41" i="13"/>
  <c r="H41" i="13"/>
  <c r="E41" i="13"/>
  <c r="AI40" i="13"/>
  <c r="AG40" i="13"/>
  <c r="AF40" i="13"/>
  <c r="U40" i="13"/>
  <c r="T40" i="13"/>
  <c r="S40" i="13"/>
  <c r="R40" i="13"/>
  <c r="H40" i="13"/>
  <c r="E40" i="13"/>
  <c r="AI39" i="13"/>
  <c r="AG39" i="13"/>
  <c r="AF39" i="13"/>
  <c r="U39" i="13"/>
  <c r="T39" i="13"/>
  <c r="S39" i="13"/>
  <c r="R39" i="13"/>
  <c r="H39" i="13"/>
  <c r="E39" i="13"/>
  <c r="AI38" i="13"/>
  <c r="AG38" i="13"/>
  <c r="AF38" i="13"/>
  <c r="U38" i="13"/>
  <c r="T38" i="13"/>
  <c r="S38" i="13"/>
  <c r="R38" i="13"/>
  <c r="H38" i="13"/>
  <c r="E38" i="13"/>
  <c r="AI37" i="13"/>
  <c r="AG37" i="13"/>
  <c r="AF37" i="13"/>
  <c r="U37" i="13"/>
  <c r="T37" i="13"/>
  <c r="S37" i="13"/>
  <c r="R37" i="13"/>
  <c r="H37" i="13"/>
  <c r="E37" i="13"/>
  <c r="AI36" i="13"/>
  <c r="AG36" i="13"/>
  <c r="AF36" i="13"/>
  <c r="U36" i="13"/>
  <c r="T36" i="13"/>
  <c r="S36" i="13"/>
  <c r="R36" i="13"/>
  <c r="H36" i="13"/>
  <c r="E36" i="13"/>
  <c r="AI35" i="13"/>
  <c r="AG35" i="13"/>
  <c r="AF35" i="13"/>
  <c r="U35" i="13"/>
  <c r="T35" i="13"/>
  <c r="S35" i="13"/>
  <c r="R35" i="13"/>
  <c r="H35" i="13"/>
  <c r="E35" i="13"/>
  <c r="AI34" i="13"/>
  <c r="AG34" i="13"/>
  <c r="AF34" i="13"/>
  <c r="U34" i="13"/>
  <c r="T34" i="13"/>
  <c r="S34" i="13"/>
  <c r="R34" i="13"/>
  <c r="H34" i="13"/>
  <c r="E34" i="13"/>
  <c r="AI33" i="13"/>
  <c r="AG33" i="13"/>
  <c r="AF33" i="13"/>
  <c r="U33" i="13"/>
  <c r="T33" i="13"/>
  <c r="S33" i="13"/>
  <c r="R33" i="13"/>
  <c r="H33" i="13"/>
  <c r="E33" i="13"/>
  <c r="AI32" i="13"/>
  <c r="AG32" i="13"/>
  <c r="AF32" i="13"/>
  <c r="U32" i="13"/>
  <c r="T32" i="13"/>
  <c r="S32" i="13"/>
  <c r="R32" i="13"/>
  <c r="H32" i="13"/>
  <c r="E32" i="13"/>
  <c r="AI31" i="13"/>
  <c r="AG31" i="13"/>
  <c r="AF31" i="13"/>
  <c r="U31" i="13"/>
  <c r="T31" i="13"/>
  <c r="S31" i="13"/>
  <c r="R31" i="13"/>
  <c r="H31" i="13"/>
  <c r="E31" i="13"/>
  <c r="AI30" i="13"/>
  <c r="AG30" i="13"/>
  <c r="AF30" i="13"/>
  <c r="U30" i="13"/>
  <c r="T30" i="13"/>
  <c r="S30" i="13"/>
  <c r="R30" i="13"/>
  <c r="H30" i="13"/>
  <c r="E30" i="13"/>
  <c r="AI29" i="13"/>
  <c r="AG29" i="13"/>
  <c r="AF29" i="13"/>
  <c r="U29" i="13"/>
  <c r="T29" i="13"/>
  <c r="S29" i="13"/>
  <c r="R29" i="13"/>
  <c r="H29" i="13"/>
  <c r="E29" i="13"/>
  <c r="AI28" i="13"/>
  <c r="AG28" i="13"/>
  <c r="AF28" i="13"/>
  <c r="U28" i="13"/>
  <c r="T28" i="13"/>
  <c r="S28" i="13"/>
  <c r="R28" i="13"/>
  <c r="H28" i="13"/>
  <c r="E28" i="13"/>
  <c r="AI27" i="13"/>
  <c r="AG27" i="13"/>
  <c r="AF27" i="13"/>
  <c r="U27" i="13"/>
  <c r="T27" i="13"/>
  <c r="S27" i="13"/>
  <c r="R27" i="13"/>
  <c r="H27" i="13"/>
  <c r="E27" i="13"/>
  <c r="AI26" i="13"/>
  <c r="AG26" i="13"/>
  <c r="AF26" i="13"/>
  <c r="U26" i="13"/>
  <c r="T26" i="13"/>
  <c r="S26" i="13"/>
  <c r="R26" i="13"/>
  <c r="H26" i="13"/>
  <c r="E26" i="13"/>
  <c r="AI25" i="13"/>
  <c r="AG25" i="13"/>
  <c r="AF25" i="13"/>
  <c r="U25" i="13"/>
  <c r="T25" i="13"/>
  <c r="S25" i="13"/>
  <c r="R25" i="13"/>
  <c r="H25" i="13"/>
  <c r="E25" i="13"/>
  <c r="AI24" i="13"/>
  <c r="AG24" i="13"/>
  <c r="AF24" i="13"/>
  <c r="U24" i="13"/>
  <c r="T24" i="13"/>
  <c r="S24" i="13"/>
  <c r="R24" i="13"/>
  <c r="H24" i="13"/>
  <c r="E24" i="13"/>
  <c r="AI23" i="13"/>
  <c r="AG23" i="13"/>
  <c r="AF23" i="13"/>
  <c r="U23" i="13"/>
  <c r="T23" i="13"/>
  <c r="S23" i="13"/>
  <c r="R23" i="13"/>
  <c r="H23" i="13"/>
  <c r="E23" i="13"/>
  <c r="AI22" i="13"/>
  <c r="AG22" i="13"/>
  <c r="AF22" i="13"/>
  <c r="U22" i="13"/>
  <c r="T22" i="13"/>
  <c r="S22" i="13"/>
  <c r="R22" i="13"/>
  <c r="H22" i="13"/>
  <c r="E22" i="13"/>
  <c r="AI21" i="13"/>
  <c r="AG21" i="13"/>
  <c r="AF21" i="13"/>
  <c r="U21" i="13"/>
  <c r="T21" i="13"/>
  <c r="S21" i="13"/>
  <c r="R21" i="13"/>
  <c r="H21" i="13"/>
  <c r="E21" i="13"/>
  <c r="AI20" i="13"/>
  <c r="AG20" i="13"/>
  <c r="AF20" i="13"/>
  <c r="U20" i="13"/>
  <c r="T20" i="13"/>
  <c r="S20" i="13"/>
  <c r="R20" i="13"/>
  <c r="H20" i="13"/>
  <c r="E20" i="13"/>
  <c r="AI19" i="13"/>
  <c r="AG19" i="13"/>
  <c r="AF19" i="13"/>
  <c r="U19" i="13"/>
  <c r="T19" i="13"/>
  <c r="S19" i="13"/>
  <c r="R19" i="13"/>
  <c r="H19" i="13"/>
  <c r="E19" i="13"/>
  <c r="AI18" i="13"/>
  <c r="AG18" i="13"/>
  <c r="AF18" i="13"/>
  <c r="U18" i="13"/>
  <c r="T18" i="13"/>
  <c r="S18" i="13"/>
  <c r="R18" i="13"/>
  <c r="H18" i="13"/>
  <c r="E18" i="13"/>
  <c r="AI17" i="13"/>
  <c r="AG17" i="13"/>
  <c r="AF17" i="13"/>
  <c r="U17" i="13"/>
  <c r="T17" i="13"/>
  <c r="S17" i="13"/>
  <c r="R17" i="13"/>
  <c r="H17" i="13"/>
  <c r="E17" i="13"/>
  <c r="AI16" i="13"/>
  <c r="AG16" i="13"/>
  <c r="AF16" i="13"/>
  <c r="U16" i="13"/>
  <c r="T16" i="13"/>
  <c r="S16" i="13"/>
  <c r="R16" i="13"/>
  <c r="H16" i="13"/>
  <c r="E16" i="13"/>
  <c r="AI15" i="13"/>
  <c r="AG15" i="13"/>
  <c r="AF15" i="13"/>
  <c r="U15" i="13"/>
  <c r="T15" i="13"/>
  <c r="S15" i="13"/>
  <c r="R15" i="13"/>
  <c r="H15" i="13"/>
  <c r="E15" i="13"/>
  <c r="AI14" i="13"/>
  <c r="AG14" i="13"/>
  <c r="AF14" i="13"/>
  <c r="U14" i="13"/>
  <c r="T14" i="13"/>
  <c r="S14" i="13"/>
  <c r="R14" i="13"/>
  <c r="H14" i="13"/>
  <c r="E14" i="13"/>
  <c r="AI13" i="13"/>
  <c r="AG13" i="13"/>
  <c r="AF13" i="13"/>
  <c r="U13" i="13"/>
  <c r="T13" i="13"/>
  <c r="S13" i="13"/>
  <c r="R13" i="13"/>
  <c r="H13" i="13"/>
  <c r="E13" i="13"/>
  <c r="AI12" i="13"/>
  <c r="AG12" i="13"/>
  <c r="AF12" i="13"/>
  <c r="U12" i="13"/>
  <c r="T12" i="13"/>
  <c r="S12" i="13"/>
  <c r="R12" i="13"/>
  <c r="H12" i="13"/>
  <c r="E12" i="13"/>
  <c r="AI11" i="13"/>
  <c r="AG11" i="13"/>
  <c r="U11" i="13"/>
  <c r="T11" i="13"/>
  <c r="S11" i="13"/>
  <c r="R11" i="13"/>
  <c r="H11" i="13"/>
  <c r="E11" i="13"/>
  <c r="AI10" i="13"/>
  <c r="AG10" i="13"/>
  <c r="AF10" i="13"/>
  <c r="U10" i="13"/>
  <c r="T10" i="13"/>
  <c r="S10" i="13"/>
  <c r="R10" i="13"/>
  <c r="H10" i="13"/>
  <c r="E10" i="13"/>
  <c r="AI9" i="13"/>
  <c r="AG9" i="13"/>
  <c r="AF9" i="13"/>
  <c r="U9" i="13"/>
  <c r="T9" i="13"/>
  <c r="S9" i="13"/>
  <c r="R9" i="13"/>
  <c r="H9" i="13"/>
  <c r="E9" i="13"/>
  <c r="AI8" i="13"/>
  <c r="AG8" i="13"/>
  <c r="AF8" i="13"/>
  <c r="U8" i="13"/>
  <c r="T8" i="13"/>
  <c r="S8" i="13"/>
  <c r="R8" i="13"/>
  <c r="H8" i="13"/>
  <c r="E8" i="13"/>
  <c r="AI7" i="13"/>
  <c r="AG7" i="13"/>
  <c r="AF7" i="13"/>
  <c r="U7" i="13"/>
  <c r="T7" i="13"/>
  <c r="S7" i="13"/>
  <c r="R7" i="13"/>
  <c r="H7" i="13"/>
  <c r="E7" i="13"/>
  <c r="AI6" i="13"/>
  <c r="AG6" i="13"/>
  <c r="AF6" i="13"/>
  <c r="U6" i="13"/>
  <c r="T6" i="13"/>
  <c r="S6" i="13"/>
  <c r="R6" i="13"/>
  <c r="H6" i="13"/>
  <c r="E6" i="13"/>
  <c r="AI5" i="13"/>
  <c r="AG5" i="13"/>
  <c r="AF5" i="13"/>
  <c r="U5" i="13"/>
  <c r="T5" i="13"/>
  <c r="S5" i="13"/>
  <c r="R5" i="13"/>
  <c r="H5" i="13"/>
  <c r="E5" i="13"/>
  <c r="D5" i="13"/>
  <c r="W33" i="13"/>
  <c r="W14" i="13"/>
  <c r="W12" i="13"/>
  <c r="W13" i="13"/>
  <c r="W8" i="13"/>
  <c r="Y12" i="13"/>
  <c r="W17" i="13"/>
  <c r="W21" i="13"/>
  <c r="V25" i="13"/>
  <c r="X27" i="13"/>
  <c r="W31" i="13"/>
  <c r="X39" i="13"/>
  <c r="W45" i="13"/>
  <c r="W49" i="13"/>
  <c r="W59" i="13"/>
  <c r="Y61" i="13"/>
  <c r="W67" i="13"/>
  <c r="V71" i="13"/>
  <c r="V75" i="13"/>
  <c r="X81" i="13"/>
  <c r="V87" i="13"/>
  <c r="X89" i="13"/>
  <c r="W93" i="13"/>
  <c r="X95" i="13"/>
  <c r="Y9" i="13"/>
  <c r="Y19" i="13"/>
  <c r="X33" i="13"/>
  <c r="Y43" i="13"/>
  <c r="W56" i="13"/>
  <c r="W78" i="13"/>
  <c r="Y86" i="13"/>
  <c r="Y93" i="13"/>
  <c r="X7" i="13"/>
  <c r="X13" i="13"/>
  <c r="Y23" i="13"/>
  <c r="Y29" i="13"/>
  <c r="X35" i="13"/>
  <c r="Y45" i="13"/>
  <c r="Y53" i="13"/>
  <c r="Y63" i="13"/>
  <c r="X75" i="13"/>
  <c r="Y81" i="13"/>
  <c r="Y89" i="13"/>
  <c r="W92" i="13"/>
  <c r="X90" i="13"/>
  <c r="X88" i="13"/>
  <c r="X86" i="13"/>
  <c r="Y85" i="13"/>
  <c r="X80" i="13"/>
  <c r="Y78" i="13"/>
  <c r="V76" i="13"/>
  <c r="X74" i="13"/>
  <c r="Y73" i="13"/>
  <c r="W72" i="13"/>
  <c r="X70" i="13"/>
  <c r="V68" i="13"/>
  <c r="Y66" i="13"/>
  <c r="Y62" i="13"/>
  <c r="X58" i="13"/>
  <c r="X56" i="13"/>
  <c r="V52" i="13"/>
  <c r="X50" i="13"/>
  <c r="X46" i="13"/>
  <c r="X43" i="13"/>
  <c r="X42" i="13"/>
  <c r="W40" i="13"/>
  <c r="W39" i="13"/>
  <c r="V38" i="13"/>
  <c r="X36" i="13"/>
  <c r="W34" i="13"/>
  <c r="X28" i="13"/>
  <c r="X26" i="13"/>
  <c r="V24" i="13"/>
  <c r="W22" i="13"/>
  <c r="Y20" i="13"/>
  <c r="W18" i="13"/>
  <c r="X16" i="13"/>
  <c r="V12" i="13"/>
  <c r="V10" i="13"/>
  <c r="Y8" i="13"/>
  <c r="Y7" i="13"/>
  <c r="V6" i="13"/>
  <c r="V5" i="13"/>
  <c r="Y24" i="13"/>
  <c r="Y22" i="13"/>
  <c r="V20" i="13"/>
  <c r="Y18" i="13"/>
  <c r="Y17" i="13"/>
  <c r="V16" i="13"/>
  <c r="Y14" i="13"/>
  <c r="W6" i="13"/>
  <c r="W9" i="13"/>
  <c r="V13" i="13"/>
  <c r="W19" i="13"/>
  <c r="V23" i="13"/>
  <c r="W25" i="13"/>
  <c r="V29" i="13"/>
  <c r="Y39" i="13"/>
  <c r="X45" i="13"/>
  <c r="W51" i="13"/>
  <c r="X55" i="13"/>
  <c r="X59" i="13"/>
  <c r="W63" i="13"/>
  <c r="X67" i="13"/>
  <c r="W71" i="13"/>
  <c r="W77" i="13"/>
  <c r="W83" i="13"/>
  <c r="W87" i="13"/>
  <c r="V91" i="13"/>
  <c r="X93" i="13"/>
  <c r="V97" i="13"/>
  <c r="X29" i="13"/>
  <c r="Y35" i="13"/>
  <c r="W50" i="13"/>
  <c r="Y65" i="13"/>
  <c r="W80" i="13"/>
  <c r="Y87" i="13"/>
  <c r="W94" i="13"/>
  <c r="X9" i="13"/>
  <c r="X17" i="13"/>
  <c r="X25" i="13"/>
  <c r="X31" i="13"/>
  <c r="Y37" i="13"/>
  <c r="Y47" i="13"/>
  <c r="Y57" i="13"/>
  <c r="Y67" i="13"/>
  <c r="Y75" i="13"/>
  <c r="X83" i="13"/>
  <c r="Y91" i="13"/>
  <c r="Y98" i="13"/>
  <c r="X96" i="13"/>
  <c r="Y94" i="13"/>
  <c r="V92" i="13"/>
  <c r="W90" i="13"/>
  <c r="W88" i="13"/>
  <c r="W86" i="13"/>
  <c r="W81" i="13"/>
  <c r="X78" i="13"/>
  <c r="Y76" i="13"/>
  <c r="Y74" i="13"/>
  <c r="V70" i="13"/>
  <c r="W68" i="13"/>
  <c r="X66" i="13"/>
  <c r="W64" i="13"/>
  <c r="X63" i="13"/>
  <c r="X62" i="13"/>
  <c r="W60" i="13"/>
  <c r="V58" i="13"/>
  <c r="V56" i="13"/>
  <c r="Y54" i="13"/>
  <c r="V50" i="13"/>
  <c r="W48" i="13"/>
  <c r="V46" i="13"/>
  <c r="X44" i="13"/>
  <c r="V42" i="13"/>
  <c r="X40" i="13"/>
  <c r="V36" i="13"/>
  <c r="Y34" i="13"/>
  <c r="V28" i="13"/>
  <c r="W26" i="13"/>
  <c r="V7" i="13"/>
  <c r="W10" i="13"/>
  <c r="Y13" i="13"/>
  <c r="X19" i="13"/>
  <c r="W23" i="13"/>
  <c r="V27" i="13"/>
  <c r="W29" i="13"/>
  <c r="W35" i="13"/>
  <c r="X41" i="13"/>
  <c r="W47" i="13"/>
  <c r="V61" i="13"/>
  <c r="W65" i="13"/>
  <c r="V69" i="13"/>
  <c r="V73" i="13"/>
  <c r="X77" i="13"/>
  <c r="Y83" i="13"/>
  <c r="V89" i="13"/>
  <c r="W91" i="13"/>
  <c r="V95" i="13"/>
  <c r="W97" i="13"/>
  <c r="Y15" i="13"/>
  <c r="W30" i="13"/>
  <c r="W36" i="13"/>
  <c r="X51" i="13"/>
  <c r="W70" i="13"/>
  <c r="W82" i="13"/>
  <c r="Y88" i="13"/>
  <c r="Y96" i="13"/>
  <c r="Y10" i="13"/>
  <c r="X21" i="13"/>
  <c r="Y25" i="13"/>
  <c r="Y31" i="13"/>
  <c r="W41" i="13"/>
  <c r="Y49" i="13"/>
  <c r="Y59" i="13"/>
  <c r="Y69" i="13"/>
  <c r="Y77" i="13"/>
  <c r="X85" i="13"/>
  <c r="Y95" i="13"/>
  <c r="X98" i="13"/>
  <c r="W96" i="13"/>
  <c r="X94" i="13"/>
  <c r="Y92" i="13"/>
  <c r="V86" i="13"/>
  <c r="Y84" i="13"/>
  <c r="Y82" i="13"/>
  <c r="X79" i="13"/>
  <c r="V78" i="13"/>
  <c r="X76" i="13"/>
  <c r="W75" i="13"/>
  <c r="W74" i="13"/>
  <c r="Y72" i="13"/>
  <c r="Y68" i="13"/>
  <c r="V66" i="13"/>
  <c r="X64" i="13"/>
  <c r="V62" i="13"/>
  <c r="X60" i="13"/>
  <c r="W58" i="13"/>
  <c r="X54" i="13"/>
  <c r="X52" i="13"/>
  <c r="X48" i="13"/>
  <c r="W46" i="13"/>
  <c r="V44" i="13"/>
  <c r="W42" i="13"/>
  <c r="V40" i="13"/>
  <c r="X38" i="13"/>
  <c r="X37" i="13"/>
  <c r="X34" i="13"/>
  <c r="X32" i="13"/>
  <c r="Y30" i="13"/>
  <c r="W28" i="13"/>
  <c r="Y26" i="13"/>
  <c r="X24" i="13"/>
  <c r="X22" i="13"/>
  <c r="X20" i="13"/>
  <c r="X18" i="13"/>
  <c r="X14" i="13"/>
  <c r="V9" i="13"/>
  <c r="V8" i="13"/>
  <c r="Y6" i="13"/>
  <c r="X82" i="13"/>
  <c r="X72" i="13"/>
  <c r="Y70" i="13"/>
  <c r="X69" i="13"/>
  <c r="V64" i="13"/>
  <c r="W62" i="13"/>
  <c r="V60" i="13"/>
  <c r="V54" i="13"/>
  <c r="Y50" i="13"/>
  <c r="X49" i="13"/>
  <c r="Y42" i="13"/>
  <c r="Y32" i="13"/>
  <c r="X30" i="13"/>
  <c r="Y28" i="13"/>
  <c r="W24" i="13"/>
  <c r="V22" i="13"/>
  <c r="W20" i="13"/>
  <c r="Y16" i="13"/>
  <c r="X15" i="13"/>
  <c r="X10" i="13"/>
  <c r="X6" i="13"/>
  <c r="X8" i="13"/>
  <c r="W7" i="13"/>
  <c r="V11" i="13"/>
  <c r="W15" i="13"/>
  <c r="V21" i="13"/>
  <c r="X23" i="13"/>
  <c r="W27" i="13"/>
  <c r="V31" i="13"/>
  <c r="W37" i="13"/>
  <c r="W43" i="13"/>
  <c r="X47" i="13"/>
  <c r="X53" i="13"/>
  <c r="X57" i="13"/>
  <c r="X61" i="13"/>
  <c r="X65" i="13"/>
  <c r="W69" i="13"/>
  <c r="W73" i="13"/>
  <c r="V79" i="13"/>
  <c r="W85" i="13"/>
  <c r="W89" i="13"/>
  <c r="X91" i="13"/>
  <c r="W95" i="13"/>
  <c r="X97" i="13"/>
  <c r="W16" i="13"/>
  <c r="W32" i="13"/>
  <c r="W38" i="13"/>
  <c r="Y71" i="13"/>
  <c r="W84" i="13"/>
  <c r="Y90" i="13"/>
  <c r="W98" i="13"/>
  <c r="X11" i="13"/>
  <c r="Y21" i="13"/>
  <c r="Y27" i="13"/>
  <c r="Y33" i="13"/>
  <c r="Y41" i="13"/>
  <c r="Y51" i="13"/>
  <c r="W61" i="13"/>
  <c r="X71" i="13"/>
  <c r="Y79" i="13"/>
  <c r="X87" i="13"/>
  <c r="V94" i="13"/>
  <c r="X92" i="13"/>
  <c r="X84" i="13"/>
  <c r="Y80" i="13"/>
  <c r="W76" i="13"/>
  <c r="X68" i="13"/>
  <c r="W66" i="13"/>
  <c r="Y58" i="13"/>
  <c r="Y55" i="13"/>
  <c r="W52" i="13"/>
  <c r="V48" i="13"/>
  <c r="Y46" i="13"/>
  <c r="Y38" i="13"/>
  <c r="V34" i="13"/>
  <c r="V26" i="13"/>
  <c r="V18" i="13"/>
  <c r="V14" i="13"/>
  <c r="X12" i="13"/>
  <c r="Y5" i="13"/>
  <c r="W57" i="13"/>
  <c r="W44" i="13"/>
  <c r="W55" i="13"/>
  <c r="W5" i="13"/>
  <c r="W54" i="13"/>
  <c r="X5" i="13"/>
  <c r="W53" i="13"/>
  <c r="D6" i="13" l="1"/>
  <c r="D7" i="13"/>
  <c r="D8" i="13"/>
  <c r="D9" i="13"/>
  <c r="D10" i="13"/>
  <c r="Z8" i="13"/>
  <c r="AB8" i="13" s="1"/>
  <c r="Z9" i="13"/>
  <c r="AB9" i="13" s="1"/>
  <c r="Z10" i="13"/>
  <c r="AB10" i="13" s="1"/>
  <c r="Z12" i="13"/>
  <c r="AB12" i="13" s="1"/>
  <c r="Z14" i="13"/>
  <c r="Z16" i="13"/>
  <c r="AB16" i="13" s="1"/>
  <c r="Z18" i="13"/>
  <c r="AB18" i="13" s="1"/>
  <c r="Z20" i="13"/>
  <c r="AB20" i="13" s="1"/>
  <c r="Z24" i="13"/>
  <c r="Z28" i="13"/>
  <c r="AB28" i="13" s="1"/>
  <c r="Z40" i="13"/>
  <c r="Z42" i="13"/>
  <c r="Z46" i="13"/>
  <c r="Z50" i="13"/>
  <c r="AB50" i="13" s="1"/>
  <c r="Z56" i="13"/>
  <c r="AB56" i="13" s="1"/>
  <c r="Z60" i="13"/>
  <c r="Z62" i="13"/>
  <c r="AB62" i="13" s="1"/>
  <c r="Z64" i="13"/>
  <c r="Z68" i="13"/>
  <c r="Z70" i="13"/>
  <c r="AB70" i="13" s="1"/>
  <c r="Z76" i="13"/>
  <c r="Z78" i="13"/>
  <c r="Z86" i="13"/>
  <c r="Z92" i="13"/>
  <c r="G92" i="13"/>
  <c r="Z94" i="13"/>
  <c r="Z95" i="13"/>
  <c r="Z91" i="13"/>
  <c r="Z89" i="13"/>
  <c r="AB89" i="13" s="1"/>
  <c r="Z87" i="13"/>
  <c r="AB87" i="13" s="1"/>
  <c r="Z75" i="13"/>
  <c r="Z71" i="13"/>
  <c r="AB71" i="13" s="1"/>
  <c r="Z69" i="13"/>
  <c r="AB69" i="13" s="1"/>
  <c r="Z27" i="13"/>
  <c r="Z25" i="13"/>
  <c r="AB25" i="13" s="1"/>
  <c r="Z13" i="13"/>
  <c r="Z7" i="13"/>
  <c r="AB7" i="13" s="1"/>
  <c r="Z6" i="13"/>
  <c r="AB6" i="13" s="1"/>
  <c r="G84" i="13"/>
  <c r="G91" i="13"/>
  <c r="G76" i="13"/>
  <c r="G47" i="13"/>
  <c r="G75" i="13"/>
  <c r="G31" i="13"/>
  <c r="G95" i="13"/>
  <c r="G51" i="13"/>
  <c r="G35" i="13"/>
  <c r="G33" i="13"/>
  <c r="G45" i="13"/>
  <c r="G96" i="13"/>
  <c r="G39" i="13"/>
  <c r="G61" i="13"/>
  <c r="AE61" i="13" s="1"/>
  <c r="M67" i="11" s="1"/>
  <c r="G94" i="13"/>
  <c r="G6" i="13"/>
  <c r="G15" i="13"/>
  <c r="G19" i="13"/>
  <c r="G55" i="13"/>
  <c r="G65" i="13"/>
  <c r="G43" i="13"/>
  <c r="G49" i="13"/>
  <c r="G87" i="13"/>
  <c r="G59" i="13"/>
  <c r="G78" i="13"/>
  <c r="G82" i="13"/>
  <c r="G14" i="13"/>
  <c r="G23" i="13"/>
  <c r="G38" i="13"/>
  <c r="G40" i="13"/>
  <c r="G56" i="13"/>
  <c r="G68" i="13"/>
  <c r="G71" i="13"/>
  <c r="G74" i="13"/>
  <c r="G5" i="13"/>
  <c r="AE5" i="13" s="1"/>
  <c r="G9" i="13"/>
  <c r="G41" i="13"/>
  <c r="G57" i="13"/>
  <c r="G83" i="13"/>
  <c r="G98" i="13"/>
  <c r="G13" i="13"/>
  <c r="G18" i="13"/>
  <c r="G34" i="13"/>
  <c r="G50" i="13"/>
  <c r="G52" i="13"/>
  <c r="G20" i="13"/>
  <c r="G36" i="13"/>
  <c r="G12" i="13"/>
  <c r="G37" i="13"/>
  <c r="G53" i="13"/>
  <c r="G64" i="13"/>
  <c r="G67" i="13"/>
  <c r="G69" i="13"/>
  <c r="G7" i="13"/>
  <c r="G8" i="13"/>
  <c r="G16" i="13"/>
  <c r="G17" i="13"/>
  <c r="G22" i="13"/>
  <c r="G28" i="13"/>
  <c r="G29" i="13"/>
  <c r="G46" i="13"/>
  <c r="G48" i="13"/>
  <c r="G79" i="13"/>
  <c r="G80" i="13"/>
  <c r="G89" i="13"/>
  <c r="G90" i="13"/>
  <c r="G97" i="13"/>
  <c r="G26" i="13"/>
  <c r="G32" i="13"/>
  <c r="G73" i="13"/>
  <c r="G27" i="13"/>
  <c r="G21" i="13"/>
  <c r="G25" i="13"/>
  <c r="G42" i="13"/>
  <c r="G44" i="13"/>
  <c r="G60" i="13"/>
  <c r="G63" i="13"/>
  <c r="G72" i="13"/>
  <c r="G77" i="13"/>
  <c r="G11" i="13"/>
  <c r="G10" i="13"/>
  <c r="G24" i="13"/>
  <c r="G85" i="13"/>
  <c r="G30" i="13"/>
  <c r="G62" i="13"/>
  <c r="G66" i="13"/>
  <c r="G81" i="13"/>
  <c r="G86" i="13"/>
  <c r="G54" i="13"/>
  <c r="G58" i="13"/>
  <c r="G70" i="13"/>
  <c r="G88" i="13"/>
  <c r="G93" i="13"/>
  <c r="G141" i="13"/>
  <c r="W11" i="13"/>
  <c r="V33" i="13"/>
  <c r="AD55" i="13"/>
  <c r="AC84" i="13"/>
  <c r="AD79" i="13"/>
  <c r="AD33" i="13"/>
  <c r="AD90" i="13"/>
  <c r="AC65" i="13"/>
  <c r="AC47" i="13"/>
  <c r="AC10" i="13"/>
  <c r="AC30" i="13"/>
  <c r="AD50" i="13"/>
  <c r="AC82" i="13"/>
  <c r="AC20" i="13"/>
  <c r="AD30" i="13"/>
  <c r="AC38" i="13"/>
  <c r="AC60" i="13"/>
  <c r="AC76" i="13"/>
  <c r="AD92" i="13"/>
  <c r="AC85" i="13"/>
  <c r="AD49" i="13"/>
  <c r="AD10" i="13"/>
  <c r="AD15" i="13"/>
  <c r="AC19" i="13"/>
  <c r="AC66" i="13"/>
  <c r="AD94" i="13"/>
  <c r="AC83" i="13"/>
  <c r="AD47" i="13"/>
  <c r="AC17" i="13"/>
  <c r="AD35" i="13"/>
  <c r="AC59" i="13"/>
  <c r="AD14" i="13"/>
  <c r="AD24" i="13"/>
  <c r="AD20" i="13"/>
  <c r="AC42" i="13"/>
  <c r="AC56" i="13"/>
  <c r="AC70" i="13"/>
  <c r="AC80" i="13"/>
  <c r="AC90" i="13"/>
  <c r="AD63" i="13"/>
  <c r="AD29" i="13"/>
  <c r="AD93" i="13"/>
  <c r="AD19" i="13"/>
  <c r="AC81" i="13"/>
  <c r="AD12" i="13"/>
  <c r="AA69" i="13"/>
  <c r="AA20" i="13"/>
  <c r="AA70" i="13"/>
  <c r="AC12" i="13"/>
  <c r="AD58" i="13"/>
  <c r="AC92" i="13"/>
  <c r="AC71" i="13"/>
  <c r="AD27" i="13"/>
  <c r="AD71" i="13"/>
  <c r="AC61" i="13"/>
  <c r="AC23" i="13"/>
  <c r="AC15" i="13"/>
  <c r="AD32" i="13"/>
  <c r="AC69" i="13"/>
  <c r="AD6" i="13"/>
  <c r="AC22" i="13"/>
  <c r="AC32" i="13"/>
  <c r="AC48" i="13"/>
  <c r="AC64" i="13"/>
  <c r="AC79" i="13"/>
  <c r="AC94" i="13"/>
  <c r="AD77" i="13"/>
  <c r="AD31" i="13"/>
  <c r="AD96" i="13"/>
  <c r="AD83" i="13"/>
  <c r="AD13" i="13"/>
  <c r="AD54" i="13"/>
  <c r="AD74" i="13"/>
  <c r="AC96" i="13"/>
  <c r="AD75" i="13"/>
  <c r="AD37" i="13"/>
  <c r="AC9" i="13"/>
  <c r="AC29" i="13"/>
  <c r="AD17" i="13"/>
  <c r="AD7" i="13"/>
  <c r="AC26" i="13"/>
  <c r="AC43" i="13"/>
  <c r="AC58" i="13"/>
  <c r="AD73" i="13"/>
  <c r="AD85" i="13"/>
  <c r="AD89" i="13"/>
  <c r="AD53" i="13"/>
  <c r="AD23" i="13"/>
  <c r="AD86" i="13"/>
  <c r="AD9" i="13"/>
  <c r="AD61" i="13"/>
  <c r="AA95" i="13"/>
  <c r="AA22" i="13"/>
  <c r="AA87" i="13"/>
  <c r="AA89" i="13"/>
  <c r="AA18" i="13"/>
  <c r="AA71" i="13"/>
  <c r="AA28" i="13"/>
  <c r="AA64" i="13"/>
  <c r="AA23" i="13"/>
  <c r="AA38" i="13"/>
  <c r="AA7" i="13"/>
  <c r="AA36" i="13"/>
  <c r="AA62" i="13"/>
  <c r="AA13" i="13"/>
  <c r="V74" i="13"/>
  <c r="V17" i="13"/>
  <c r="Y36" i="13"/>
  <c r="Y52" i="13"/>
  <c r="V32" i="13"/>
  <c r="V49" i="13"/>
  <c r="V93" i="13"/>
  <c r="V47" i="13"/>
  <c r="V90" i="13"/>
  <c r="AA97" i="13"/>
  <c r="AA6" i="13"/>
  <c r="AA40" i="13"/>
  <c r="AA48" i="13"/>
  <c r="AA8" i="13"/>
  <c r="AA78" i="13"/>
  <c r="AA66" i="13"/>
  <c r="W79" i="13"/>
  <c r="V85" i="13"/>
  <c r="V65" i="13"/>
  <c r="Y40" i="13"/>
  <c r="Y56" i="13"/>
  <c r="V15" i="13"/>
  <c r="V37" i="13"/>
  <c r="V53" i="13"/>
  <c r="V63" i="13"/>
  <c r="V98" i="13"/>
  <c r="V35" i="13"/>
  <c r="V51" i="13"/>
  <c r="AA34" i="13"/>
  <c r="AA76" i="13"/>
  <c r="Y11" i="13"/>
  <c r="Q33" i="13"/>
  <c r="V30" i="13"/>
  <c r="V77" i="13"/>
  <c r="V43" i="13"/>
  <c r="AD38" i="13"/>
  <c r="AC68" i="13"/>
  <c r="AD51" i="13"/>
  <c r="AD21" i="13"/>
  <c r="AC97" i="13"/>
  <c r="AC8" i="13"/>
  <c r="AD16" i="13"/>
  <c r="AD42" i="13"/>
  <c r="AD70" i="13"/>
  <c r="AC14" i="13"/>
  <c r="AC24" i="13"/>
  <c r="AC34" i="13"/>
  <c r="AC52" i="13"/>
  <c r="AD68" i="13"/>
  <c r="AD82" i="13"/>
  <c r="AC98" i="13"/>
  <c r="AD69" i="13"/>
  <c r="AD25" i="13"/>
  <c r="AD88" i="13"/>
  <c r="AC77" i="13"/>
  <c r="AD34" i="13"/>
  <c r="AC62" i="13"/>
  <c r="AD76" i="13"/>
  <c r="AD98" i="13"/>
  <c r="AD67" i="13"/>
  <c r="AC31" i="13"/>
  <c r="AD87" i="13"/>
  <c r="AC93" i="13"/>
  <c r="AC45" i="13"/>
  <c r="AD18" i="13"/>
  <c r="AD8" i="13"/>
  <c r="AC28" i="13"/>
  <c r="AC46" i="13"/>
  <c r="AD62" i="13"/>
  <c r="AC74" i="13"/>
  <c r="AC86" i="13"/>
  <c r="AD81" i="13"/>
  <c r="AD45" i="13"/>
  <c r="AC13" i="13"/>
  <c r="AD43" i="13"/>
  <c r="AC95" i="13"/>
  <c r="AC39" i="13"/>
  <c r="AA5" i="13"/>
  <c r="AA75" i="13"/>
  <c r="AA58" i="13"/>
  <c r="AA61" i="13"/>
  <c r="AA27" i="13"/>
  <c r="AA54" i="13"/>
  <c r="AA25" i="13"/>
  <c r="AA42" i="13"/>
  <c r="AD46" i="13"/>
  <c r="AD80" i="13"/>
  <c r="AC87" i="13"/>
  <c r="AD41" i="13"/>
  <c r="AC11" i="13"/>
  <c r="AC91" i="13"/>
  <c r="AC6" i="13"/>
  <c r="AD28" i="13"/>
  <c r="AC49" i="13"/>
  <c r="AC72" i="13"/>
  <c r="AC18" i="13"/>
  <c r="AD26" i="13"/>
  <c r="AC37" i="13"/>
  <c r="AD72" i="13"/>
  <c r="AD84" i="13"/>
  <c r="AD95" i="13"/>
  <c r="AD59" i="13"/>
  <c r="AC21" i="13"/>
  <c r="AC51" i="13"/>
  <c r="AC41" i="13"/>
  <c r="AC40" i="13"/>
  <c r="AC63" i="13"/>
  <c r="AC78" i="13"/>
  <c r="AD91" i="13"/>
  <c r="AD57" i="13"/>
  <c r="AC25" i="13"/>
  <c r="AD65" i="13"/>
  <c r="AC67" i="13"/>
  <c r="AD39" i="13"/>
  <c r="AD22" i="13"/>
  <c r="AC16" i="13"/>
  <c r="AC36" i="13"/>
  <c r="AC50" i="13"/>
  <c r="AD66" i="13"/>
  <c r="AD78" i="13"/>
  <c r="AC88" i="13"/>
  <c r="AC75" i="13"/>
  <c r="AC35" i="13"/>
  <c r="AC7" i="13"/>
  <c r="AC33" i="13"/>
  <c r="AC89" i="13"/>
  <c r="AC27" i="13"/>
  <c r="AA79" i="13"/>
  <c r="AA29" i="13"/>
  <c r="AA60" i="13"/>
  <c r="AA10" i="13"/>
  <c r="AA21" i="13"/>
  <c r="AA56" i="13"/>
  <c r="AA14" i="13"/>
  <c r="AA52" i="13"/>
  <c r="AA73" i="13"/>
  <c r="AA12" i="13"/>
  <c r="AA44" i="13"/>
  <c r="AA50" i="13"/>
  <c r="AA26" i="13"/>
  <c r="AA92" i="13"/>
  <c r="AA68" i="13"/>
  <c r="AE33" i="13"/>
  <c r="M39" i="11" s="1"/>
  <c r="X73" i="13"/>
  <c r="Y97" i="13"/>
  <c r="V83" i="13"/>
  <c r="V80" i="13"/>
  <c r="Y64" i="13"/>
  <c r="Y44" i="13"/>
  <c r="Y60" i="13"/>
  <c r="V41" i="13"/>
  <c r="V57" i="13"/>
  <c r="V67" i="13"/>
  <c r="V72" i="13"/>
  <c r="V39" i="13"/>
  <c r="V55" i="13"/>
  <c r="V96" i="13"/>
  <c r="AA9" i="13"/>
  <c r="AA91" i="13"/>
  <c r="AA16" i="13"/>
  <c r="AA86" i="13"/>
  <c r="AA31" i="13"/>
  <c r="Z31" i="13" s="1"/>
  <c r="AB31" i="13" s="1"/>
  <c r="AA24" i="13"/>
  <c r="AA46" i="13"/>
  <c r="AA11" i="13"/>
  <c r="AA94" i="13"/>
  <c r="V84" i="13"/>
  <c r="V81" i="13"/>
  <c r="Y48" i="13"/>
  <c r="V45" i="13"/>
  <c r="V88" i="13"/>
  <c r="V82" i="13"/>
  <c r="V59" i="13"/>
  <c r="Q92" i="13"/>
  <c r="AC57" i="13"/>
  <c r="AC44" i="13"/>
  <c r="AC5" i="13"/>
  <c r="Z5" i="13"/>
  <c r="AC55" i="13"/>
  <c r="Z44" i="13"/>
  <c r="AC54" i="13"/>
  <c r="AC53" i="13"/>
  <c r="AD5" i="13"/>
  <c r="AB5" i="13" l="1"/>
  <c r="Z45" i="13"/>
  <c r="AB94" i="13"/>
  <c r="AB46" i="13"/>
  <c r="AB24" i="13"/>
  <c r="AB86" i="13"/>
  <c r="AB91" i="13"/>
  <c r="Z96" i="13"/>
  <c r="Z41" i="13"/>
  <c r="Z80" i="13"/>
  <c r="AB68" i="13"/>
  <c r="AB92" i="13"/>
  <c r="AB44" i="13"/>
  <c r="AB14" i="13"/>
  <c r="AB60" i="13"/>
  <c r="AB42" i="13"/>
  <c r="AB27" i="13"/>
  <c r="AB75" i="13"/>
  <c r="AB76" i="13"/>
  <c r="Z98" i="13"/>
  <c r="Z15" i="13"/>
  <c r="AB78" i="13"/>
  <c r="AB40" i="13"/>
  <c r="Z47" i="13"/>
  <c r="Z93" i="13"/>
  <c r="AB13" i="13"/>
  <c r="AB64" i="13"/>
  <c r="AB95" i="13"/>
  <c r="E3" i="15"/>
  <c r="Z90" i="13"/>
  <c r="AB90" i="13" s="1"/>
  <c r="Z59" i="13"/>
  <c r="AB59" i="13" s="1"/>
  <c r="Z51" i="13"/>
  <c r="AB51" i="13" s="1"/>
  <c r="Z43" i="13"/>
  <c r="AB43" i="13" s="1"/>
  <c r="Z82" i="13"/>
  <c r="AB82" i="13" s="1"/>
  <c r="Z72" i="13"/>
  <c r="AB72" i="13" s="1"/>
  <c r="Z77" i="13"/>
  <c r="AB77" i="13" s="1"/>
  <c r="Z63" i="13"/>
  <c r="AB63" i="13" s="1"/>
  <c r="Z88" i="13"/>
  <c r="AB88" i="13" s="1"/>
  <c r="Z49" i="13"/>
  <c r="AB49" i="13" s="1"/>
  <c r="Z30" i="13"/>
  <c r="AB30" i="13" s="1"/>
  <c r="Z32" i="13"/>
  <c r="AB32" i="13" s="1"/>
  <c r="Z81" i="13"/>
  <c r="AB81" i="13" s="1"/>
  <c r="Z74" i="13"/>
  <c r="AB74" i="13" s="1"/>
  <c r="Z84" i="13"/>
  <c r="AB84" i="13" s="1"/>
  <c r="Z79" i="13"/>
  <c r="AB79" i="13" s="1"/>
  <c r="Z66" i="13"/>
  <c r="AB66" i="13" s="1"/>
  <c r="Z36" i="13"/>
  <c r="AB36" i="13" s="1"/>
  <c r="Z34" i="13"/>
  <c r="AB34" i="13" s="1"/>
  <c r="Z26" i="13"/>
  <c r="AB26" i="13" s="1"/>
  <c r="Z48" i="13"/>
  <c r="AB48" i="13" s="1"/>
  <c r="Z38" i="13"/>
  <c r="AB38" i="13" s="1"/>
  <c r="Z23" i="13"/>
  <c r="AB23" i="13" s="1"/>
  <c r="Z73" i="13"/>
  <c r="AB73" i="13" s="1"/>
  <c r="Z97" i="13"/>
  <c r="AB97" i="13" s="1"/>
  <c r="Z52" i="13"/>
  <c r="AB52" i="13" s="1"/>
  <c r="Z21" i="13"/>
  <c r="AB21" i="13" s="1"/>
  <c r="Z61" i="13"/>
  <c r="AB61" i="13" s="1"/>
  <c r="Z58" i="13"/>
  <c r="AB58" i="13" s="1"/>
  <c r="Z22" i="13"/>
  <c r="AB22" i="13" s="1"/>
  <c r="Z29" i="13"/>
  <c r="AB29" i="13" s="1"/>
  <c r="Z11" i="13"/>
  <c r="AB11" i="13" s="1"/>
  <c r="Z54" i="13"/>
  <c r="AB54" i="13" l="1"/>
  <c r="Z37" i="13"/>
  <c r="AB37" i="13" s="1"/>
  <c r="Z65" i="13"/>
  <c r="AB65" i="13" s="1"/>
  <c r="Z39" i="13"/>
  <c r="AB39" i="13" s="1"/>
  <c r="AD40" i="13"/>
  <c r="AE77" i="13"/>
  <c r="M83" i="11" s="1"/>
  <c r="AE37" i="13"/>
  <c r="M43" i="11" s="1"/>
  <c r="AE71" i="13"/>
  <c r="M77" i="11" s="1"/>
  <c r="AE74" i="13"/>
  <c r="M80" i="11" s="1"/>
  <c r="AE65" i="13"/>
  <c r="M71" i="11" s="1"/>
  <c r="AE47" i="13"/>
  <c r="M53" i="11" s="1"/>
  <c r="AE66" i="13"/>
  <c r="M72" i="11" s="1"/>
  <c r="AE42" i="13"/>
  <c r="M48" i="11" s="1"/>
  <c r="AE84" i="13"/>
  <c r="M90" i="11" s="1"/>
  <c r="Q13" i="13"/>
  <c r="AE93" i="13"/>
  <c r="M99" i="11" s="1"/>
  <c r="AE29" i="13"/>
  <c r="M35" i="11" s="1"/>
  <c r="AE91" i="13"/>
  <c r="M97" i="11" s="1"/>
  <c r="AE28" i="13"/>
  <c r="M34" i="11" s="1"/>
  <c r="AE86" i="13"/>
  <c r="M92" i="11" s="1"/>
  <c r="AE63" i="13"/>
  <c r="M69" i="11" s="1"/>
  <c r="AE64" i="13"/>
  <c r="M70" i="11" s="1"/>
  <c r="AE49" i="13"/>
  <c r="M55" i="11" s="1"/>
  <c r="AE88" i="13"/>
  <c r="M94" i="11" s="1"/>
  <c r="AE70" i="13"/>
  <c r="M76" i="11" s="1"/>
  <c r="AE69" i="13"/>
  <c r="M75" i="11" s="1"/>
  <c r="AD48" i="13"/>
  <c r="AD60" i="13"/>
  <c r="AD97" i="13"/>
  <c r="AD52" i="13"/>
  <c r="Q58" i="13"/>
  <c r="Q7" i="13"/>
  <c r="Q5" i="13"/>
  <c r="Q78" i="13"/>
  <c r="Q39" i="13"/>
  <c r="Q82" i="13"/>
  <c r="Q51" i="13"/>
  <c r="Q54" i="13"/>
  <c r="Q62" i="13"/>
  <c r="Q72" i="13"/>
  <c r="Q24" i="13"/>
  <c r="Q46" i="13"/>
  <c r="Q9" i="13"/>
  <c r="Q73" i="13"/>
  <c r="Q76" i="13"/>
  <c r="Q21" i="13"/>
  <c r="Q67" i="13"/>
  <c r="Q11" i="13"/>
  <c r="Q80" i="13"/>
  <c r="Q52" i="13"/>
  <c r="Q6" i="13"/>
  <c r="Q90" i="13"/>
  <c r="Q20" i="13"/>
  <c r="Q57" i="13"/>
  <c r="Q95" i="13"/>
  <c r="Q15" i="13"/>
  <c r="Q61" i="13"/>
  <c r="AE27" i="13"/>
  <c r="M33" i="11" s="1"/>
  <c r="AE79" i="13"/>
  <c r="M85" i="11" s="1"/>
  <c r="AE12" i="13"/>
  <c r="M18" i="11" s="1"/>
  <c r="AE41" i="13"/>
  <c r="M47" i="11" s="1"/>
  <c r="AE43" i="13"/>
  <c r="M49" i="11" s="1"/>
  <c r="AE75" i="13"/>
  <c r="M81" i="11" s="1"/>
  <c r="AE89" i="13"/>
  <c r="M95" i="11" s="1"/>
  <c r="AE14" i="13"/>
  <c r="M20" i="11" s="1"/>
  <c r="AE98" i="13"/>
  <c r="M104" i="11" s="1"/>
  <c r="AE56" i="13"/>
  <c r="M62" i="11" s="1"/>
  <c r="AE81" i="13"/>
  <c r="M87" i="11" s="1"/>
  <c r="AE10" i="13"/>
  <c r="M16" i="11" s="1"/>
  <c r="AE97" i="13"/>
  <c r="M103" i="11" s="1"/>
  <c r="AE83" i="13"/>
  <c r="M89" i="11" s="1"/>
  <c r="AE35" i="13"/>
  <c r="M41" i="11" s="1"/>
  <c r="AE16" i="13"/>
  <c r="M22" i="11" s="1"/>
  <c r="AE18" i="13"/>
  <c r="M24" i="11" s="1"/>
  <c r="AE94" i="13"/>
  <c r="M100" i="11" s="1"/>
  <c r="AA74" i="13"/>
  <c r="AA45" i="13"/>
  <c r="AA43" i="13"/>
  <c r="AA98" i="13"/>
  <c r="AA41" i="13"/>
  <c r="AA81" i="13"/>
  <c r="AA77" i="13"/>
  <c r="AA53" i="13"/>
  <c r="AA47" i="13"/>
  <c r="AE78" i="13"/>
  <c r="M84" i="11" s="1"/>
  <c r="AE82" i="13"/>
  <c r="M88" i="11" s="1"/>
  <c r="AE72" i="13"/>
  <c r="M78" i="11" s="1"/>
  <c r="AE46" i="13"/>
  <c r="M52" i="11" s="1"/>
  <c r="AE73" i="13"/>
  <c r="M79" i="11" s="1"/>
  <c r="AE76" i="13"/>
  <c r="M82" i="11" s="1"/>
  <c r="AE21" i="13"/>
  <c r="M27" i="11" s="1"/>
  <c r="AE67" i="13"/>
  <c r="M73" i="11" s="1"/>
  <c r="AE11" i="13"/>
  <c r="M17" i="11" s="1"/>
  <c r="AE80" i="13"/>
  <c r="M86" i="11" s="1"/>
  <c r="AE52" i="13"/>
  <c r="M58" i="11" s="1"/>
  <c r="AE6" i="13"/>
  <c r="M12" i="11" s="1"/>
  <c r="AE90" i="13"/>
  <c r="M96" i="11" s="1"/>
  <c r="AE20" i="13"/>
  <c r="M26" i="11" s="1"/>
  <c r="AE95" i="13"/>
  <c r="M101" i="11" s="1"/>
  <c r="AE15" i="13"/>
  <c r="M21" i="11" s="1"/>
  <c r="Q60" i="13"/>
  <c r="Q22" i="13"/>
  <c r="Q40" i="13"/>
  <c r="Q30" i="13"/>
  <c r="Q25" i="13"/>
  <c r="Q87" i="13"/>
  <c r="Q26" i="13"/>
  <c r="Q34" i="13"/>
  <c r="Q48" i="13"/>
  <c r="Q36" i="13"/>
  <c r="Q45" i="13"/>
  <c r="AA30" i="13"/>
  <c r="AA59" i="13"/>
  <c r="AA19" i="13"/>
  <c r="Z19" i="13" s="1"/>
  <c r="AB19" i="13" s="1"/>
  <c r="AA85" i="13"/>
  <c r="Z85" i="13" s="1"/>
  <c r="AB85" i="13" s="1"/>
  <c r="AA72" i="13"/>
  <c r="AD11" i="13"/>
  <c r="AE92" i="13"/>
  <c r="M98" i="11" s="1"/>
  <c r="Q37" i="13"/>
  <c r="Q55" i="13"/>
  <c r="Q65" i="13"/>
  <c r="Q66" i="13"/>
  <c r="Q84" i="13"/>
  <c r="AE13" i="13"/>
  <c r="M19" i="11" s="1"/>
  <c r="Q29" i="13"/>
  <c r="Q28" i="13"/>
  <c r="Q63" i="13"/>
  <c r="Q49" i="13"/>
  <c r="Q70" i="13"/>
  <c r="Q68" i="13"/>
  <c r="Q31" i="13"/>
  <c r="AE32" i="13"/>
  <c r="M38" i="11" s="1"/>
  <c r="AE50" i="13"/>
  <c r="M56" i="11" s="1"/>
  <c r="AE96" i="13"/>
  <c r="M102" i="11" s="1"/>
  <c r="AE30" i="13"/>
  <c r="M36" i="11" s="1"/>
  <c r="AE25" i="13"/>
  <c r="M31" i="11" s="1"/>
  <c r="AE87" i="13"/>
  <c r="M93" i="11" s="1"/>
  <c r="AE26" i="13"/>
  <c r="M32" i="11" s="1"/>
  <c r="AE34" i="13"/>
  <c r="M40" i="11" s="1"/>
  <c r="AE48" i="13"/>
  <c r="M54" i="11" s="1"/>
  <c r="AE23" i="13"/>
  <c r="M29" i="11" s="1"/>
  <c r="AA35" i="13"/>
  <c r="Z35" i="13" s="1"/>
  <c r="AB35" i="13" s="1"/>
  <c r="AA39" i="13"/>
  <c r="AA65" i="13"/>
  <c r="AA51" i="13"/>
  <c r="AA67" i="13"/>
  <c r="Z67" i="13" s="1"/>
  <c r="AB67" i="13" s="1"/>
  <c r="AE59" i="13"/>
  <c r="M65" i="11" s="1"/>
  <c r="Q27" i="13"/>
  <c r="Q12" i="13"/>
  <c r="Q43" i="13"/>
  <c r="Q89" i="13"/>
  <c r="AD44" i="13"/>
  <c r="AC73" i="13"/>
  <c r="AD36" i="13"/>
  <c r="AE58" i="13"/>
  <c r="M64" i="11" s="1"/>
  <c r="AE7" i="13"/>
  <c r="M13" i="11" s="1"/>
  <c r="AE39" i="13"/>
  <c r="M45" i="11" s="1"/>
  <c r="AE51" i="13"/>
  <c r="M57" i="11" s="1"/>
  <c r="AE62" i="13"/>
  <c r="M68" i="11" s="1"/>
  <c r="AE24" i="13"/>
  <c r="M30" i="11" s="1"/>
  <c r="AE9" i="13"/>
  <c r="M15" i="11" s="1"/>
  <c r="Q32" i="13"/>
  <c r="Q50" i="13"/>
  <c r="Q96" i="13"/>
  <c r="Q8" i="13"/>
  <c r="Q19" i="13"/>
  <c r="Q85" i="13"/>
  <c r="Q17" i="13"/>
  <c r="Q38" i="13"/>
  <c r="Q23" i="13"/>
  <c r="AA33" i="13"/>
  <c r="AA96" i="13"/>
  <c r="AA90" i="13"/>
  <c r="AA37" i="13"/>
  <c r="AD64" i="13"/>
  <c r="AD56" i="13"/>
  <c r="Q77" i="13"/>
  <c r="Q71" i="13"/>
  <c r="Q74" i="13"/>
  <c r="Q47" i="13"/>
  <c r="Q42" i="13"/>
  <c r="Q44" i="13"/>
  <c r="Q93" i="13"/>
  <c r="Q91" i="13"/>
  <c r="Q86" i="13"/>
  <c r="Q64" i="13"/>
  <c r="Q88" i="13"/>
  <c r="Q69" i="13"/>
  <c r="Q59" i="13"/>
  <c r="AE60" i="13"/>
  <c r="M66" i="11" s="1"/>
  <c r="AE22" i="13"/>
  <c r="M28" i="11" s="1"/>
  <c r="AE40" i="13"/>
  <c r="M46" i="11" s="1"/>
  <c r="AE8" i="13"/>
  <c r="M14" i="11" s="1"/>
  <c r="AE19" i="13"/>
  <c r="M25" i="11" s="1"/>
  <c r="AE85" i="13"/>
  <c r="M91" i="11" s="1"/>
  <c r="AE17" i="13"/>
  <c r="M23" i="11" s="1"/>
  <c r="AE38" i="13"/>
  <c r="M44" i="11" s="1"/>
  <c r="AE36" i="13"/>
  <c r="M42" i="11" s="1"/>
  <c r="AE45" i="13"/>
  <c r="M51" i="11" s="1"/>
  <c r="AA80" i="13"/>
  <c r="AA93" i="13"/>
  <c r="AA55" i="13"/>
  <c r="Z55" i="13" s="1"/>
  <c r="AA32" i="13"/>
  <c r="AE68" i="13"/>
  <c r="M74" i="11" s="1"/>
  <c r="AE31" i="13"/>
  <c r="M37" i="11" s="1"/>
  <c r="Q79" i="13"/>
  <c r="Q41" i="13"/>
  <c r="Q75" i="13"/>
  <c r="Q14" i="13"/>
  <c r="Q98" i="13"/>
  <c r="Q97" i="13"/>
  <c r="Q16" i="13"/>
  <c r="AA63" i="13"/>
  <c r="AA15" i="13"/>
  <c r="Q81" i="13"/>
  <c r="Q83" i="13"/>
  <c r="AA83" i="13"/>
  <c r="Z83" i="13" s="1"/>
  <c r="AB83" i="13" s="1"/>
  <c r="Q10" i="13"/>
  <c r="AA49" i="13"/>
  <c r="AA17" i="13"/>
  <c r="Z17" i="13" s="1"/>
  <c r="AB17" i="13" s="1"/>
  <c r="Q56" i="13"/>
  <c r="Q53" i="13"/>
  <c r="Q18" i="13"/>
  <c r="AA84" i="13"/>
  <c r="AA82" i="13"/>
  <c r="Q94" i="13"/>
  <c r="AA88" i="13"/>
  <c r="Q35" i="13"/>
  <c r="AA57" i="13"/>
  <c r="Z57" i="13" s="1"/>
  <c r="AE44" i="13"/>
  <c r="AE54" i="13"/>
  <c r="AE57" i="13"/>
  <c r="Z53" i="13"/>
  <c r="AE55" i="13"/>
  <c r="AE53" i="13"/>
  <c r="M50" i="11" l="1"/>
  <c r="M59" i="11"/>
  <c r="M60" i="11"/>
  <c r="M61" i="11"/>
  <c r="M63" i="11"/>
  <c r="M11" i="11"/>
  <c r="AB57" i="13"/>
  <c r="AB55" i="13"/>
  <c r="AB53" i="13"/>
  <c r="G31" i="12"/>
  <c r="F33" i="12" s="1"/>
  <c r="F35" i="12" s="1"/>
  <c r="AB15" i="13"/>
  <c r="AB93" i="13"/>
  <c r="AB80" i="13"/>
  <c r="AB96" i="13"/>
  <c r="AB47" i="13"/>
  <c r="AB41" i="13"/>
  <c r="AB98" i="13"/>
  <c r="AB45" i="13"/>
  <c r="Z33" i="13"/>
  <c r="AB33" i="13" l="1"/>
  <c r="F31" i="12" s="1"/>
  <c r="J31" i="12" s="1"/>
  <c r="I33" i="12" s="1"/>
  <c r="I35"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DELL</author>
    <author>ROSA ETILVIA PORTILLA PORTILLA</author>
  </authors>
  <commentList>
    <comment ref="M11" authorId="0" shapeId="0" xr:uid="{00000000-0006-0000-0000-000001000000}">
      <text>
        <r>
          <rPr>
            <b/>
            <sz val="9"/>
            <color indexed="81"/>
            <rFont val="Tahoma"/>
            <family val="2"/>
          </rPr>
          <t>EL CUMPLIMIENTO SE CALCULA A PARTIR DE LA PROGRAMACIÓN  DE LOS
 PRODUCTOS</t>
        </r>
      </text>
    </comment>
    <comment ref="J100" authorId="0" shapeId="0" xr:uid="{3DF1165D-72A6-403C-BFEE-EE232058CD2D}">
      <text>
        <r>
          <rPr>
            <b/>
            <sz val="9"/>
            <color indexed="81"/>
            <rFont val="Tahoma"/>
            <family val="2"/>
          </rPr>
          <t>Se ajustó logro para el tercer trimestre 2021</t>
        </r>
      </text>
    </comment>
    <comment ref="S104" authorId="1" shapeId="0" xr:uid="{00000000-0006-0000-0000-000002000000}">
      <text>
        <r>
          <rPr>
            <b/>
            <sz val="9"/>
            <color indexed="81"/>
            <rFont val="Tahoma"/>
            <family val="2"/>
          </rPr>
          <t>VIGENCIA 2022 se programa de acuerdo plan de auditorias:</t>
        </r>
        <r>
          <rPr>
            <sz val="9"/>
            <color indexed="81"/>
            <rFont val="Tahoma"/>
            <family val="2"/>
          </rPr>
          <t xml:space="preserve">
</t>
        </r>
      </text>
    </comment>
  </commentList>
</comments>
</file>

<file path=xl/sharedStrings.xml><?xml version="1.0" encoding="utf-8"?>
<sst xmlns="http://schemas.openxmlformats.org/spreadsheetml/2006/main" count="1116" uniqueCount="432">
  <si>
    <t>x</t>
  </si>
  <si>
    <t>PLAN DE ACCIÓN MODELO INTEGRADO DE PLANEACIÓN Y GESTIÓN MIPG  2021- 2022
 Instituto Municipal de Empleo y Fomento Empresarial de Bucaramanga - IMEBU</t>
  </si>
  <si>
    <t>Código: F-MC-1000-238,37-064</t>
  </si>
  <si>
    <t>Versión: 2.0</t>
  </si>
  <si>
    <t>Fecha aprobación: Agosto-12-2021</t>
  </si>
  <si>
    <t>Página: 1 de 1</t>
  </si>
  <si>
    <t xml:space="preserve">Fecha Aprobación / Actualización Plan: </t>
  </si>
  <si>
    <t xml:space="preserve">DIMENSIÓN </t>
  </si>
  <si>
    <t>POLÍTICAS</t>
  </si>
  <si>
    <t>RESULTADO FURAG VIGENCIA ANTERIOR</t>
  </si>
  <si>
    <t>RECOMENDACIÓN DAFP</t>
  </si>
  <si>
    <t>ACTIVIDAD DE TRABAJO</t>
  </si>
  <si>
    <t>PRODUCTO / ENTREGABLE</t>
  </si>
  <si>
    <t>META</t>
  </si>
  <si>
    <t>LOGRO</t>
  </si>
  <si>
    <t>CUMPLIMIENTO ACUMULADO</t>
  </si>
  <si>
    <t>OBSERVACIONES</t>
  </si>
  <si>
    <t>RECURSOS</t>
  </si>
  <si>
    <t>RESPONSABLE</t>
  </si>
  <si>
    <t>CRONOGRAMA DE TRABAJO</t>
  </si>
  <si>
    <t>AÑO 2022</t>
  </si>
  <si>
    <t>AÑO 2021</t>
  </si>
  <si>
    <t>III Trim</t>
  </si>
  <si>
    <t>IV Trim</t>
  </si>
  <si>
    <t>I Trim</t>
  </si>
  <si>
    <t>II Trim</t>
  </si>
  <si>
    <t>Talento Humano</t>
  </si>
  <si>
    <t>Gestión Estratégica de Talento Humano</t>
  </si>
  <si>
    <t>NA</t>
  </si>
  <si>
    <t xml:space="preserve">Actualizar los planes y programas  que integran la dimensión estratégica del Talento Humano </t>
  </si>
  <si>
    <t>Plan Anual de Vacantes  actualizado</t>
  </si>
  <si>
    <t>Talento Humano, Recursos Físicos y Tecnológicos</t>
  </si>
  <si>
    <t>Subdirección Administrativa y Financiera</t>
  </si>
  <si>
    <t>Plan de previsión  de recursos humanos actualizado</t>
  </si>
  <si>
    <t>Plan estratégico de Talento humano actualizado</t>
  </si>
  <si>
    <t>Plan Institucional de Capacitación actualizado</t>
  </si>
  <si>
    <t>Plan de Bienestar Institucional  e Incentivos actualizado</t>
  </si>
  <si>
    <t xml:space="preserve">Plan  Anual de seguridad  y salud en el  trabajo actualizado </t>
  </si>
  <si>
    <t>Implementar el  Plan  Anual de  Seguridad y salud en el trabajo de acuerdo al cronograma de actividades año 2021- 2022.</t>
  </si>
  <si>
    <t>Informes del plan  de  seguridad y salud en el  trabajo  implementado  2021</t>
  </si>
  <si>
    <t>Informes del plan de seguridad  y salud en el  trabajo  implementado 2022</t>
  </si>
  <si>
    <t>PIR4,IR11, IR12,IR13,</t>
  </si>
  <si>
    <t>Implementar Plan Institucional de Capacitación  de acuerdo al cronograma de actividades año 2021- año 2022</t>
  </si>
  <si>
    <t>Informes del  Plan  Institucional  de capacitación implementado 2021</t>
  </si>
  <si>
    <t xml:space="preserve">Se realizó el informe de ejecución de actividades de acuerdo al cronograma del PIC  </t>
  </si>
  <si>
    <t>Informes del plan Institucional de capacitación implementado 2022</t>
  </si>
  <si>
    <t>RN GETH04</t>
  </si>
  <si>
    <t>Implementar Plan de Bienestar Institucional e incentivos de acuerdo al cronograma de actividades año 2021-  2022</t>
  </si>
  <si>
    <t>Informes del  Plan de Bienestar e incentivos implementado 2021</t>
  </si>
  <si>
    <t>Se realizó el informe de ejecución de actividades de acuerdo al cronograma de Bienestar</t>
  </si>
  <si>
    <t>Informes de los  Planes  de Bienestar e incentivos implementados  2022</t>
  </si>
  <si>
    <t>GETHR13</t>
  </si>
  <si>
    <t>Implementar actividades  de salario emocional para promover el bienestar de los servidores públicos</t>
  </si>
  <si>
    <r>
      <rPr>
        <sz val="16"/>
        <rFont val="Arial Narrow"/>
        <family val="2"/>
      </rPr>
      <t>Acciones realizadas  que permitan resaltar y estimular a los servidores pú</t>
    </r>
    <r>
      <rPr>
        <sz val="16"/>
        <color theme="1"/>
        <rFont val="Arial Narrow"/>
        <family val="2"/>
      </rPr>
      <t xml:space="preserve">blicos como reconocimiento a sus labores </t>
    </r>
  </si>
  <si>
    <t>X</t>
  </si>
  <si>
    <t>GETHR11</t>
  </si>
  <si>
    <t>Desarrollar un diagnóstico de la accesibilidad y análisis de los puestos de trabajo, con recomendaciones para la implementación de ajustes razonables de acuerdo con los servidores públicos vinculados, en especial aquellos con discapacidad.</t>
  </si>
  <si>
    <t>Diagnóstico  de accesibilidad y análisis de puestos de trabajo  servidores públicos vinculados y funcionarios con discapacidad</t>
  </si>
  <si>
    <t>Analizar y tomar las medidas de mejora que contribuyan al fortalecimiento del clima laboral en la entidad.</t>
  </si>
  <si>
    <t>Informe Intervención del clima organizacional</t>
  </si>
  <si>
    <t>Se están ejecutando actividades de intervención de conformidad con los resultados del diagnóstico.</t>
  </si>
  <si>
    <t>Integridad</t>
  </si>
  <si>
    <t>IR14</t>
  </si>
  <si>
    <t>Fortalecer los canales de denuncia y seguimiento frente a situaciones disciplinarias y de conflictos de interés que faciliten la formulación e implementación oportuna de acciones de control y sanción de los conflictos de interés.</t>
  </si>
  <si>
    <t>Formulario de denuncias implementado en línea</t>
  </si>
  <si>
    <t>IR11, IR12,IR13</t>
  </si>
  <si>
    <t xml:space="preserve">Socializar y sensibilizar  los valores del código de integridad </t>
  </si>
  <si>
    <t>Código de integridad socializado</t>
  </si>
  <si>
    <t>Se han socializado los valores del código de integridad y se han realizado  actividades alusivas a estos.</t>
  </si>
  <si>
    <t>IR 2</t>
  </si>
  <si>
    <t xml:space="preserve">Monitorear en la página del SIGEP el registro Declaración de bienes y rentas  y/o conflictos de interés de los obligados conforme  la Ley 2013 de 2019 </t>
  </si>
  <si>
    <t xml:space="preserve">Direccionamiento Estratégico y Planeación </t>
  </si>
  <si>
    <t>Planeación Institucional</t>
  </si>
  <si>
    <t>Formular el Plan Anticorrupción y Atención al ciudadano  2021 - 2022</t>
  </si>
  <si>
    <t>Plan Anticorrupción y Atención al ciudadano formulado PAAC 2021</t>
  </si>
  <si>
    <t>El Plan Anticorrupción y Atención al Ciudadano 2021  Se formuló y fue publicado en página WEB (LA ACCION SE DEBE AJUSTAR: REALIZAR MONITOREO AL PAAC 2021)</t>
  </si>
  <si>
    <t>Subdirección Técnica</t>
  </si>
  <si>
    <t>Plan anticorrupción y Atención al ciudadano formulado PAAC 2022</t>
  </si>
  <si>
    <t>Socializar  Plan Estratégico Institucional año  2022</t>
  </si>
  <si>
    <t xml:space="preserve"> Plan estratégico Institucional  2022  socializado</t>
  </si>
  <si>
    <t xml:space="preserve">Formular e implementar  planes de mejora que promuevan una gestión transparente y efectiva, además contribuyan a la mitigación de los riesgos de la entidad </t>
  </si>
  <si>
    <t xml:space="preserve">Planes de mejoramiento formulados e implementados </t>
  </si>
  <si>
    <t>Realizar monitoreo a  la Matriz de Indicadores de Gestión año 2021- 2022</t>
  </si>
  <si>
    <t>Informe de monitoreo  de la matriz de indicadores de gestión año  2021.</t>
  </si>
  <si>
    <t>Informe de monitoreo matriz de indicadores de gestión año  2022 .</t>
  </si>
  <si>
    <t xml:space="preserve"> Compras y contratación Pública</t>
  </si>
  <si>
    <t>Procedimientos contratación directa y mínima cuantía  implementados  de acuerdo a las guías y manuales de Colombia compra eficiente y SECOP Il</t>
  </si>
  <si>
    <t xml:space="preserve"> Gestión presupuestal y eficiencia en el gasto público</t>
  </si>
  <si>
    <t xml:space="preserve">Elaborar y mantener actualizado Plan anual de adquisiciones  </t>
  </si>
  <si>
    <t xml:space="preserve">Plan anual de adquisiones - PAA actualizado </t>
  </si>
  <si>
    <t>Realizar seguimiento al  cumplimiento de la  elaboración del programa mensualizado de caja año 2021 y 2022</t>
  </si>
  <si>
    <t xml:space="preserve">Seguimiento Programa Mensualizado de caja 2021 </t>
  </si>
  <si>
    <t>Se tienen como evidencias  los programas mensualizados de caja</t>
  </si>
  <si>
    <t xml:space="preserve">Seguimiento Programa Mensualizado de caja 2022 </t>
  </si>
  <si>
    <t xml:space="preserve">Gestión para Resultados con Valores </t>
  </si>
  <si>
    <t xml:space="preserve"> Fortalecimiento organizacional y simplificación de procesos</t>
  </si>
  <si>
    <t>Implementar mejoras continuas  al Sistema Integrado de Gestión de calidad</t>
  </si>
  <si>
    <t>Procedimientos y formatos actualizados</t>
  </si>
  <si>
    <t xml:space="preserve">Se tiene como evidencia  acta de comité MIPG de los procedimientos  actualizados </t>
  </si>
  <si>
    <t>P1R2, FO2,GETHR2</t>
  </si>
  <si>
    <t>Actualizar  y ajustar el Manual de funciones conforme al  Decreto 1083 de 2015,  Decreto 815 de 2018,   la  Ley 1955 de 2019 y al Decreto 2365 de 2019, decreto 989 de 2020</t>
  </si>
  <si>
    <t>Manual de funciones  actualizado</t>
  </si>
  <si>
    <t>FO3</t>
  </si>
  <si>
    <t xml:space="preserve">Implementar plan de mantenimiento preventivo de equipos  </t>
  </si>
  <si>
    <t>Plan de  mantenimientos preventivo  implementado</t>
  </si>
  <si>
    <t>FO5, FO6</t>
  </si>
  <si>
    <t>Actualizar los inventarios de la entidad.</t>
  </si>
  <si>
    <t>Inventario de la entidad actualizado.</t>
  </si>
  <si>
    <t>Sensibilizar a los funcionarios públicos y contratistas de la entidad acerca de los programas ambientales del Sistema de Gestión ambiental Institucional</t>
  </si>
  <si>
    <t>Talleres de educación ambiental y / o Campañas de información realizada</t>
  </si>
  <si>
    <t>Se adquirió infogramas que hacen alusión al correcto uso y racionamiento de los recursos naturales del Instituto, así mismo, el insumo para las jornadas de sensibilización programadas.</t>
  </si>
  <si>
    <t>FO8, GD8</t>
  </si>
  <si>
    <t>Gestionar de manera adecuada los residuos de aparatos eléctricos y digitales acorde al decreto 284 de 2018  y la política ambiental nacional, por parte de la entidad.</t>
  </si>
  <si>
    <t>Residuos de los aparatos eléctricos y digitales entregados a un  operador especializado</t>
  </si>
  <si>
    <t>Gobierno Digital</t>
  </si>
  <si>
    <t>PIR1</t>
  </si>
  <si>
    <t xml:space="preserve">Dar continuidad a la Implementación del PETI - Plan Estratégico de Tecnologías de la información de acuerdo con el cronograma de actividades </t>
  </si>
  <si>
    <t>Informes de avances de implementación del PETI - 2021</t>
  </si>
  <si>
    <t xml:space="preserve">Se presento el informe de avance de las actividades planeadas en el PETI y se esta realizando su actualización. </t>
  </si>
  <si>
    <t>Subdirección Administrativa y Financiera - Profesional Ingeniero de Sistemas</t>
  </si>
  <si>
    <t>Informes de avances de la implementación  del PETI- 2022</t>
  </si>
  <si>
    <t>Subdirección Administrativa y Financiera - Profesional Ingeniero de Sistem</t>
  </si>
  <si>
    <t>RNFGD10</t>
  </si>
  <si>
    <t>Realizar capacitación sobre tema de datos abiertos.</t>
  </si>
  <si>
    <t xml:space="preserve">Capacitaciones realizadas sobre datos abiertos </t>
  </si>
  <si>
    <t>Elaborar inventario de los temas que se pueden publicar como datos abiertos.</t>
  </si>
  <si>
    <t>Inventario de datos abiertos elaborado</t>
  </si>
  <si>
    <t>Procesar y publicar la información de datos abiertos.</t>
  </si>
  <si>
    <t xml:space="preserve"> Datos abiertos publicado</t>
  </si>
  <si>
    <t>Se tienen publicado los datos abiertos página WEB</t>
  </si>
  <si>
    <t>Elaborar procedimiento de calidad de datos</t>
  </si>
  <si>
    <t xml:space="preserve"> Procedimiento  calidad de datos elaborado</t>
  </si>
  <si>
    <t>RNFGD6, TAIR14R, NFGD8</t>
  </si>
  <si>
    <t xml:space="preserve">Elaborar el  plan de mantenimiento preventivo y evolutivo sobre la infraestructura TI e implementarlo de acuerdo al cronograma de actividades.                                                        </t>
  </si>
  <si>
    <t xml:space="preserve">Plan de mantenimiento preventivo y evolutivo  implementado                                                    </t>
  </si>
  <si>
    <t xml:space="preserve">Actualizar  programa para la disposición final de residuos tecnológicos.             </t>
  </si>
  <si>
    <r>
      <t xml:space="preserve"> Programa  para la disposición final de los residuos tecnológico</t>
    </r>
    <r>
      <rPr>
        <sz val="16"/>
        <rFont val="Arial Narrow"/>
        <family val="2"/>
      </rPr>
      <t>s  actualizado</t>
    </r>
    <r>
      <rPr>
        <sz val="16"/>
        <color rgb="FF000000"/>
        <rFont val="Arial Narrow"/>
        <family val="2"/>
      </rPr>
      <t xml:space="preserve">   </t>
    </r>
    <r>
      <rPr>
        <sz val="16"/>
        <color rgb="FFFF0000"/>
        <rFont val="Arial Narrow"/>
        <family val="2"/>
      </rPr>
      <t xml:space="preserve">      </t>
    </r>
    <r>
      <rPr>
        <sz val="16"/>
        <color rgb="FF000000"/>
        <rFont val="Arial Narrow"/>
        <family val="2"/>
      </rPr>
      <t xml:space="preserve">                      </t>
    </r>
  </si>
  <si>
    <t>Actualizar el   plan de continuidad de los servicios tecnológicos.</t>
  </si>
  <si>
    <t>Plan de continuidad de servicios tecnológicos actualizado</t>
  </si>
  <si>
    <t>Se está proyectando el documento</t>
  </si>
  <si>
    <t>RNFGD8</t>
  </si>
  <si>
    <t xml:space="preserve">Sensibilizar  a los usuarios de la información    sobre el uso adecuado de las TIC </t>
  </si>
  <si>
    <t>Talleres, charlas  y/o campañas para el uso adecuado de las TIC</t>
  </si>
  <si>
    <t>RN GD 01</t>
  </si>
  <si>
    <t>Registros de la información publicados en la página web de la entidad</t>
  </si>
  <si>
    <t xml:space="preserve">La publicación en la página WEB se realiza de manera permanente </t>
  </si>
  <si>
    <t>Seguridad Digital</t>
  </si>
  <si>
    <t>SD R5,PIR7,GD86</t>
  </si>
  <si>
    <t>Actualizar  y aprobar  la política de seguridad y privacidad de la información de la entidad.</t>
  </si>
  <si>
    <t xml:space="preserve">Política de seguridad de la información actualizada y aprobada </t>
  </si>
  <si>
    <t>Política de seguridad de la información implementada</t>
  </si>
  <si>
    <t>RN GD 10</t>
  </si>
  <si>
    <t>Hacer diagnostico  para la implementación del Marco de Interoperabilidad.</t>
  </si>
  <si>
    <t xml:space="preserve">Diagnóstico realizado para la implementación  del  marco de interoperabilidad </t>
  </si>
  <si>
    <t>SD R4,PIR3</t>
  </si>
  <si>
    <t>Elaborar diagnostico de seguridad y privacidad de la información - MSPI</t>
  </si>
  <si>
    <t>Diagnóstico de seguridad y privacidad de la información MSPI realizado</t>
  </si>
  <si>
    <t>Se  presenta avance del diagnóstico de MSPI  en el informe PETI</t>
  </si>
  <si>
    <t>Realizar el inventario de activos de seguridad y privacidad de la información.</t>
  </si>
  <si>
    <t>Inventario de activos de seguridad y privacidad de la información realizado</t>
  </si>
  <si>
    <t>GD75, GD72, GD73, GD,74</t>
  </si>
  <si>
    <t>Actualizar el documento Plan de Transición de Protocolos IPv4 a IPv6.</t>
  </si>
  <si>
    <t>Plan de transición de protocolos IPv4 a IPv6   actualizado</t>
  </si>
  <si>
    <t xml:space="preserve"> Defensa jurídica</t>
  </si>
  <si>
    <t>Manual de contratación actualizado</t>
  </si>
  <si>
    <t xml:space="preserve">Asesor Jurídico </t>
  </si>
  <si>
    <t>Actualizar e implementar Plan de acción para la defensa jurídica de la entidad, incluyendo el componente de prevención de daño antijurídico.</t>
  </si>
  <si>
    <t>Plan de acción actualizado e implementado para la defensa jurídica de la entidad</t>
  </si>
  <si>
    <t xml:space="preserve">Realizar  permanente el  Comité de Conciliación  de acuerdo a la normatividad vigente. </t>
  </si>
  <si>
    <t>Servicio al ciudadano</t>
  </si>
  <si>
    <t>PSCR28</t>
  </si>
  <si>
    <t xml:space="preserve">PBX instalado con menú de opciones                                     </t>
  </si>
  <si>
    <t>Dirección General - Secretario Ejecutivo</t>
  </si>
  <si>
    <t>PSCR16,PSCR20</t>
  </si>
  <si>
    <t>Generar unos banner, en la pagina del IMEBU que vayan directamente a la población con discapacidad.</t>
  </si>
  <si>
    <t xml:space="preserve">Banners informativos para población en condición de discapacidad publicado </t>
  </si>
  <si>
    <t>PSCR30,PSCR31,PSCR32,PSCR33,PSCR34,TAI R81, TAI R82, TAI R83, TAI R85</t>
  </si>
  <si>
    <t>Implementar señalización inclusiva para garantizar las condiciones de acceso a la infraestructura física de la entidad.</t>
  </si>
  <si>
    <t xml:space="preserve">Señalización con imágenes en lengua de señas Instaladas  en la entidad </t>
  </si>
  <si>
    <t>PSCR10</t>
  </si>
  <si>
    <t>Implementar el protocolo de atención al servicio ciudadano</t>
  </si>
  <si>
    <t>Protocolo de servicio al ciudadano implementado</t>
  </si>
  <si>
    <t>Capacitar a los funcionarios de la entidad en lenguaje claro, que permitan  mejorar la comunicación  entre sus grupos de valor.</t>
  </si>
  <si>
    <t xml:space="preserve">Capacitación lenguaje claro </t>
  </si>
  <si>
    <t>Se han capacitado funcionarios en lenguaje claro por la ESAP.</t>
  </si>
  <si>
    <t>PSCR18,PSCR20</t>
  </si>
  <si>
    <t>Actualizar e Implementar en la entidad el  protocolo  de cualificación en atención preferente e incluyente</t>
  </si>
  <si>
    <t xml:space="preserve">Protocolo de atención preferente e incluyente actualizado e  implementado </t>
  </si>
  <si>
    <t>Se cuenta con el documento preliminar del protocolo  preferente e incluyente.</t>
  </si>
  <si>
    <t>RN SC 02</t>
  </si>
  <si>
    <t xml:space="preserve">Implementar la Ventanilla única </t>
  </si>
  <si>
    <t>Ventanilla única implementada</t>
  </si>
  <si>
    <t>PSCR17</t>
  </si>
  <si>
    <t>Realizar Informe de peticiones, quejas, reclamos, sugerencias y denuncias</t>
  </si>
  <si>
    <t>Informes de peticiones, quejas, reclamos, sugerencias y denuncias realizados</t>
  </si>
  <si>
    <t>Se presenta informe de peticiones quejas y reclamos con corte a 30 de septiembre de 2021.</t>
  </si>
  <si>
    <t>Participación ciudadana</t>
  </si>
  <si>
    <t>PCR6</t>
  </si>
  <si>
    <t xml:space="preserve">Implementar acciones dirigidas a capacitar a los grupos de valor y control social en forma directa por parte de la entidad o en alianza con otros organismos públicos  </t>
  </si>
  <si>
    <t xml:space="preserve">Mecanismo implementado para capacitar a los grupos de valor </t>
  </si>
  <si>
    <t>PCR13</t>
  </si>
  <si>
    <t>Realizar  audiencia Pública de Rendición de Cuentas.</t>
  </si>
  <si>
    <t>Audiencia Pública de Rendición de Cuentas</t>
  </si>
  <si>
    <t>Racionalización de trámites</t>
  </si>
  <si>
    <t>Publicar de manera permanente  información de interés del IMEBU en carteleras, página web y otros lugares visibles, consultando grupos de valor</t>
  </si>
  <si>
    <t>Información de interés del IMEBU publicada en carteleras, página web y otros lugares visibles</t>
  </si>
  <si>
    <t>Mantener actualizada la política de protección de datos de acuerdo ley 1581 de 2012</t>
  </si>
  <si>
    <t>Política de Protección de datos actualizada</t>
  </si>
  <si>
    <t>Evaluación de Resultados</t>
  </si>
  <si>
    <t xml:space="preserve">Seguimiento y evaluación del desempeño institucional </t>
  </si>
  <si>
    <t>SER1</t>
  </si>
  <si>
    <t>Publicar en pagina web los resultados de  la gestión del IMEBU para el conocimiento  de los grupos de valor.</t>
  </si>
  <si>
    <t>Resultados de gestión del IMEBU publicados en la página web .</t>
  </si>
  <si>
    <t>Resultados de la gestión IMEBU publicada en la página WEB</t>
  </si>
  <si>
    <t>Realizar el seguimiento a los  indicadores de gestión por proceso</t>
  </si>
  <si>
    <t>Informe del seguimiento de Indicadores de gestión por proceso .</t>
  </si>
  <si>
    <t xml:space="preserve">Información y Comunicación </t>
  </si>
  <si>
    <t>Gestión Documental</t>
  </si>
  <si>
    <t>GD12, TAI R31</t>
  </si>
  <si>
    <t>Plan de preservación Digital a largo plazo SIC 2022 actualizado</t>
  </si>
  <si>
    <t>Subdirección Administrativa y Financiera - Profesional de archivo</t>
  </si>
  <si>
    <t>GD23</t>
  </si>
  <si>
    <t>Dar continuidad  con la implementación del  PINAR 2021 - 2022 de acuerdo al cronograma de actividades establecido por la entidad</t>
  </si>
  <si>
    <t>Plan Institucional de archivos de la entidad PINAR implementado 2021</t>
  </si>
  <si>
    <t>Se ha actualizado  e implementado el sistema integrado de conservación, se realizo transferencia primaria del área jurídica, tesorería al archivo central, se creó  el  procedimiento  digitalización de documentos AGDC PR07 . Pendiente actividades del SIC</t>
  </si>
  <si>
    <t>Plan Institucional de archivos de la entidad PINAR implementado 2022</t>
  </si>
  <si>
    <t xml:space="preserve">Actualizar el Inventario Documental   de la entidad </t>
  </si>
  <si>
    <t>Inventario documental actualizado</t>
  </si>
  <si>
    <t>Se actualizó el inventario de acuerdo a las transferencias primarias este trimestre</t>
  </si>
  <si>
    <t>GD5</t>
  </si>
  <si>
    <t>Dar continuidad con la Implementación  del Sistema Integrado de Conservación Documental adoptado por la entidad de acuerdo al cronograma de actividades  2021-2022</t>
  </si>
  <si>
    <t>Sistema Integrado de Conservación Documental Implementado 2021</t>
  </si>
  <si>
    <t>Se  avanza en las actividades programadas en Capacitación  y sensibilización, programas de mantenimiento de sistemas de almacenamiento, se realizó una inspección al sistema de alarmas antiincendios</t>
  </si>
  <si>
    <t>Sistema Integrado de Conservación Documental Implementado 2022</t>
  </si>
  <si>
    <t>GD9,GD10,G11,GD13</t>
  </si>
  <si>
    <t xml:space="preserve">Actualizar el diagnóstico de expedientes electrónicos en el marco del Sistema de Conservación Documental.  </t>
  </si>
  <si>
    <t>Diagnóstico de expedientes electrónicos actualizados en el marco del sistema de conservación documental</t>
  </si>
  <si>
    <t>GD4,GD20,TAI R35</t>
  </si>
  <si>
    <r>
      <t>E</t>
    </r>
    <r>
      <rPr>
        <sz val="16"/>
        <rFont val="Arial Narrow"/>
        <family val="2"/>
      </rPr>
      <t>laborar Plan de Trabajo</t>
    </r>
    <r>
      <rPr>
        <sz val="16"/>
        <color theme="1"/>
        <rFont val="Arial Narrow"/>
        <family val="2"/>
      </rPr>
      <t xml:space="preserve"> para la </t>
    </r>
    <r>
      <rPr>
        <sz val="16"/>
        <rFont val="Arial Narrow"/>
        <family val="2"/>
      </rPr>
      <t xml:space="preserve">implementación  del sistema de gestión de documentos electrónicos de archivo - SGDEA </t>
    </r>
  </si>
  <si>
    <t>Plan de trabajo para la implementación  del sistema de Gestión de documentos Electrónicos de Archivo SGDEA</t>
  </si>
  <si>
    <t>GD4,TAI R25</t>
  </si>
  <si>
    <t>Actualizar las tablas de retención.  incluyendo la gestión de documentos electrónicos.</t>
  </si>
  <si>
    <t xml:space="preserve">Tablas de Retención actualizadas </t>
  </si>
  <si>
    <t>GD4</t>
  </si>
  <si>
    <t>Publicar el documento del Sistema Integrado de Conservación - SIC, Plan Institucional de archivos  PINAR ,  en el sitio web de la entidad en la sección de transparencia.</t>
  </si>
  <si>
    <t>Sistema Integrado de Conservación SIC y Plan Institucional de Archivos PINAR  publicados</t>
  </si>
  <si>
    <t>Transparencia, acceso a la información pública y lucha contra la corrupción</t>
  </si>
  <si>
    <t>Socializar a los funcionarios y contratistas para  que conozcan la  normatividad referente a la ley de transparencia y acceso a la información ( ley 1712 de 2014)</t>
  </si>
  <si>
    <t>Socialización de la ley de transparencia  y acceso a la información  - ley 1712 de 2014 realizada</t>
  </si>
  <si>
    <t>Subdirección Administrativa y Financiera - Talento humano</t>
  </si>
  <si>
    <t xml:space="preserve">Aplicar encuestas de satisfacción del usuario, que capture la percepción del IMEBU ante la ciudadanía. </t>
  </si>
  <si>
    <t>Encuestas de satisfacción al usuario publicadas y/o aplicadas</t>
  </si>
  <si>
    <t>TAI R38</t>
  </si>
  <si>
    <t>Designar  a un funcionario mediante acto administrativo que reciba las denuncias que estén en presuntos actos de corrupción  para cumplir con la ley de transparencia y acceso a la información publica y lucha contra corrupción</t>
  </si>
  <si>
    <r>
      <t xml:space="preserve">Acto administrativo de designación </t>
    </r>
    <r>
      <rPr>
        <sz val="16"/>
        <color rgb="FFFF0000"/>
        <rFont val="Arial Narrow"/>
        <family val="2"/>
      </rPr>
      <t xml:space="preserve"> </t>
    </r>
    <r>
      <rPr>
        <sz val="16"/>
        <rFont val="Arial Narrow"/>
        <family val="2"/>
      </rPr>
      <t>al</t>
    </r>
    <r>
      <rPr>
        <sz val="16"/>
        <color theme="1"/>
        <rFont val="Arial Narrow"/>
        <family val="2"/>
      </rPr>
      <t xml:space="preserve"> funcionario  encargado de recepcionar las denuncias de los presuntos actos de corrupción.</t>
    </r>
  </si>
  <si>
    <t>Dirección  General</t>
  </si>
  <si>
    <t>TAI R 96, TAIR97, TAIR98 ,TAIR99 TAIR 100 TAR 101 TAIR 102 TAIR103</t>
  </si>
  <si>
    <t>Identificar debilidades, retos u oportunidades institucionales frente al ejercicio de rendición de cuentas.</t>
  </si>
  <si>
    <t>Encuestas de satisfacción con respecto al evento de rendición de cuentas.</t>
  </si>
  <si>
    <t xml:space="preserve">Publicar en redes el proceso de rendición de cuentas </t>
  </si>
  <si>
    <t xml:space="preserve">Proceso de Rendición  de cuentas publicadas </t>
  </si>
  <si>
    <t>Gestión del Conocimiento</t>
  </si>
  <si>
    <t>Implementar la política de gestión del conocimiento</t>
  </si>
  <si>
    <t>Política de Gestión del Conocimiento implementada</t>
  </si>
  <si>
    <t>GCR8</t>
  </si>
  <si>
    <t>Implementar cultura para  compartir y difundir el conocimiento</t>
  </si>
  <si>
    <t xml:space="preserve">Estrategia implementada para difundir el conocimiento </t>
  </si>
  <si>
    <t xml:space="preserve">Existe una estrategia llamada "Café con Dirección", se presentó en el comité MIPG  el segundo eje del conocimiento  "Cultura de difundir y compartir" </t>
  </si>
  <si>
    <t>GC4</t>
  </si>
  <si>
    <t>Mantener actualizado   plan de Comunicaciones de la entidad.</t>
  </si>
  <si>
    <t>Plan de comunicaciones actualizado</t>
  </si>
  <si>
    <t>Se realizó el documento preliminar de la actualización del plan de comunicaciones</t>
  </si>
  <si>
    <t xml:space="preserve">PSCR1, GC6 </t>
  </si>
  <si>
    <t xml:space="preserve">Replicar las experiencias ciudadanas que se han identificado como exitosas.        </t>
  </si>
  <si>
    <t xml:space="preserve">Informes de experiencias exitosas  replicadas </t>
  </si>
  <si>
    <t xml:space="preserve">Control Interno </t>
  </si>
  <si>
    <t>Control Interno</t>
  </si>
  <si>
    <t>CI R4, CI R6</t>
  </si>
  <si>
    <t xml:space="preserve">Hacer seguimiento para la aplicación de acciones de mejora del PAAC y Mapa de Riesgos de corrupción y de gestión </t>
  </si>
  <si>
    <t>PAAC y Mapa de riesgos con seguimiento 2021- 2022</t>
  </si>
  <si>
    <t>CI R5, CI R6</t>
  </si>
  <si>
    <t xml:space="preserve">Actas de Comité Institucional de Control Interno </t>
  </si>
  <si>
    <t>IR2, IR11, IR12</t>
  </si>
  <si>
    <t>Hacer seguimiento por parte de la Oficina de Control interno al cumplimiento de los valores del código de integridad a los servidores públicos y contratistas en la intromisión y aplicación de los mismos en su gestión y  del objeto contractual</t>
  </si>
  <si>
    <t>Cuestionario anual aplicado servidores públicos y contratistas</t>
  </si>
  <si>
    <t>Evidenciar el monitoreo por parte de los lideres de equipo con relación al cumplimiento  de los indicadores  de gestión aplicados a cada área de la Organización.</t>
  </si>
  <si>
    <t>Informe de Indicadores de gestión</t>
  </si>
  <si>
    <t>CIR8</t>
  </si>
  <si>
    <t>Realizar seguimiento a los controles de primera  y segunda línea  en las  auditorias  que se practique,  con el objeto de informar los riesgos posibles en la gestión  de los mismos de cada servidor publico y contratista en su gestión.</t>
  </si>
  <si>
    <t xml:space="preserve">Informe final de auditorías </t>
  </si>
  <si>
    <t>Se realizó el Informe final de Auditoría administrativa y financiera.</t>
  </si>
  <si>
    <t>OATIC</t>
  </si>
  <si>
    <t>OCIG</t>
  </si>
  <si>
    <t>Oficina de Prensa y Comunicaciones</t>
  </si>
  <si>
    <t>Sec. Administrativa</t>
  </si>
  <si>
    <t>Sec. de Educación</t>
  </si>
  <si>
    <t>Sec. de Hacienda</t>
  </si>
  <si>
    <t>Sec. de Infraestructura</t>
  </si>
  <si>
    <t>Sec. de Interior</t>
  </si>
  <si>
    <t>Sec. de Planeación</t>
  </si>
  <si>
    <t>Sec. de Salud y Ambiente</t>
  </si>
  <si>
    <t>Sec. Jurídica</t>
  </si>
  <si>
    <t>Total general</t>
  </si>
  <si>
    <t>Promedio de  III TRIM 20217</t>
  </si>
  <si>
    <t>PROGRAMACIÓN DESAGREGADA</t>
  </si>
  <si>
    <t>PROGRAMACIÓN TRIMESTRAL</t>
  </si>
  <si>
    <t>CUMPLIMIENTO</t>
  </si>
  <si>
    <t>POLÍTICA</t>
  </si>
  <si>
    <t>ACTIVIDAD</t>
  </si>
  <si>
    <t>PRODUCTO</t>
  </si>
  <si>
    <t>TIPO DE META</t>
  </si>
  <si>
    <t>N.X</t>
  </si>
  <si>
    <t xml:space="preserve">META </t>
  </si>
  <si>
    <t>LOGRO III TRIM 2021</t>
  </si>
  <si>
    <t>LOGRO IV TRIM 2021</t>
  </si>
  <si>
    <t>LOGRO I TRIM 2022</t>
  </si>
  <si>
    <t>LOGRO II TRIM 2022</t>
  </si>
  <si>
    <t xml:space="preserve"> III TRIM 2021</t>
  </si>
  <si>
    <t xml:space="preserve"> IV TRIM 2021</t>
  </si>
  <si>
    <t>I TRIM 2022</t>
  </si>
  <si>
    <t xml:space="preserve"> II TRIM 2022</t>
  </si>
  <si>
    <t>VAL</t>
  </si>
  <si>
    <t xml:space="preserve"> III TRIM 20212</t>
  </si>
  <si>
    <t xml:space="preserve"> IV TRIM 20213</t>
  </si>
  <si>
    <t>I TRIM 20224</t>
  </si>
  <si>
    <t xml:space="preserve"> II TRIM 20225</t>
  </si>
  <si>
    <t xml:space="preserve">Calculo1 </t>
  </si>
  <si>
    <t>Calculo2</t>
  </si>
  <si>
    <t>Calculo3</t>
  </si>
  <si>
    <t>Calculo4</t>
  </si>
  <si>
    <t>Calculo5</t>
  </si>
  <si>
    <t xml:space="preserve"> III TRIM 20217</t>
  </si>
  <si>
    <t xml:space="preserve"> IV TRIM 20218</t>
  </si>
  <si>
    <t>I TRIM 20229</t>
  </si>
  <si>
    <t xml:space="preserve"> II TRIM 202210</t>
  </si>
  <si>
    <t>ACUMULADO 2021 -2022</t>
  </si>
  <si>
    <t>DEPENDENCIA</t>
  </si>
  <si>
    <t>Gestión estratégica del talento humano</t>
  </si>
  <si>
    <t>INCREMENTO</t>
  </si>
  <si>
    <t>MANTENIMIENTO</t>
  </si>
  <si>
    <t>Planeación institucional</t>
  </si>
  <si>
    <t>Gestión presupuestal y eficiencia en el gasto público</t>
  </si>
  <si>
    <t>Gestión con valores para resultados</t>
  </si>
  <si>
    <t>Fortalecimiento organizacional y simplificación de procesos</t>
  </si>
  <si>
    <t>Gobierno digital</t>
  </si>
  <si>
    <t>Seguridad digital</t>
  </si>
  <si>
    <t>Defensa Jurídica</t>
  </si>
  <si>
    <t>Participación ciudadana en la gestión pública</t>
  </si>
  <si>
    <t>Mejora normativa</t>
  </si>
  <si>
    <t>Administración y archivos y Gestión documental</t>
  </si>
  <si>
    <t>Columna1</t>
  </si>
  <si>
    <t>Columna2</t>
  </si>
  <si>
    <r>
      <rPr>
        <b/>
        <sz val="11"/>
        <rFont val="Bahnschrift Light Condensed"/>
        <family val="2"/>
      </rPr>
      <t xml:space="preserve">LINK </t>
    </r>
    <r>
      <rPr>
        <b/>
        <sz val="11"/>
        <color theme="9" tint="-0.249977111117893"/>
        <rFont val="Bahnschrift Light Condensed"/>
        <family val="2"/>
      </rPr>
      <t>TABLERO DE CONTROL MIPG</t>
    </r>
  </si>
  <si>
    <r>
      <t xml:space="preserve">AVANCE EN CUMPLIMIENTO 
</t>
    </r>
    <r>
      <rPr>
        <b/>
        <sz val="14"/>
        <color theme="0"/>
        <rFont val="Bahnschrift"/>
        <family val="2"/>
      </rPr>
      <t>PLAN DE ACCIÓN MIPG (2021 - 2022)</t>
    </r>
  </si>
  <si>
    <t>https://datastudio.google.com/reporting/1d8cb0d4-6fe1-4c8c-880f-cd93c2e8e3fb/page/IXgVC</t>
  </si>
  <si>
    <t>VIGENCIA</t>
  </si>
  <si>
    <t>DEFICIENTE</t>
  </si>
  <si>
    <t>ACEPTABLE</t>
  </si>
  <si>
    <t>BUENO</t>
  </si>
  <si>
    <t>EXCELENTE</t>
  </si>
  <si>
    <t xml:space="preserve">TOTAL </t>
  </si>
  <si>
    <t xml:space="preserve">VALOR </t>
  </si>
  <si>
    <t>ANTES</t>
  </si>
  <si>
    <t>PUNTERO</t>
  </si>
  <si>
    <t>DESPUÉS</t>
  </si>
  <si>
    <t xml:space="preserve">AVANCE EN CUMPLIMIENTO </t>
  </si>
  <si>
    <t xml:space="preserve">TALENTO HUMANO </t>
  </si>
  <si>
    <t>DIRECCIONAMIENTO ESTRATÉGICO Y PLANEACIÓN</t>
  </si>
  <si>
    <t>GESTIÓN CON VALORES PARA RESULTADOS</t>
  </si>
  <si>
    <t xml:space="preserve">EVALUACIÓN DE RESULTADOS </t>
  </si>
  <si>
    <t>INFORMACIÓN Y COMUNICACIÓN</t>
  </si>
  <si>
    <t xml:space="preserve">GESTIÓN DEL CONOCIMIENTO Y LA INOVACIÓN </t>
  </si>
  <si>
    <t xml:space="preserve">CONTROL INTERNO </t>
  </si>
  <si>
    <t>Fortalecimiento institucional y simplificación de procesos</t>
  </si>
  <si>
    <t>Defensa jurídica</t>
  </si>
  <si>
    <t>Seguimiento y evaluación del desempeño institucional </t>
  </si>
  <si>
    <t>Gestión del conocimiento y la innovación</t>
  </si>
  <si>
    <t>Control interno </t>
  </si>
  <si>
    <t>Informe de monitoreo del registro de las declaraciones de bienes, rentas y conflicto de interés de contratistas y servidores públicos .</t>
  </si>
  <si>
    <t>Los contratistas en el momento que realizan la contratación actualizan declaración  de bienes y rentas en la plataforma del SIGEP,  y la declaración de conflictos de interés, los formatos ya se compartieron para su diligenciamiento.</t>
  </si>
  <si>
    <t>El instituto a la fecha presenta dos planes de mejoramiento, uno suscrito con la Contraloría Municipal y otro con la Oficina de Control Interno, a los cuales se está dando cumplimiento a las acciones de mejora.</t>
  </si>
  <si>
    <t xml:space="preserve">Diseñar e implementar   los procedimientos de contratación directa y mínimas cuantías  que se ajusten a los lineamientos y estándares propuestos a través de los decretos, manuales, guías y documentos tipo,    establecidos en  Colombia compra  eficiente a través de la plataforma - SECOP ll              </t>
  </si>
  <si>
    <t>Se han avanzado en los procedimientos de prestación de servicios, y publicación SECOP  I y SECOP II</t>
  </si>
  <si>
    <t>Jurídica</t>
  </si>
  <si>
    <t>Se adjunta resolución de actualización  PAA- Plan Anual de adquisiciones</t>
  </si>
  <si>
    <t xml:space="preserve">Realizar seguimiento a la ejecución presupuestal acorde al Plan anual de adquisiones </t>
  </si>
  <si>
    <t>Actas de comité de desempeño con seguimiento a la ejecución  presupuestal</t>
  </si>
  <si>
    <t>Se realizó la actualización y se encuentra en revisión de funciones y responsabilidades  por cada uno de los funcionarios , el cargo de Control Interno ya se aprobó para llevar Consejo Directivo.</t>
  </si>
  <si>
    <t>Se llevo a cabo el mantenimiento preventivo de los equipos  tecnológicos del IMEBU, y actualización de  hojas de vida de los equipos.</t>
  </si>
  <si>
    <t>Se realizó la jornada de inventarios programado y el informe, presentado al Comité de MIPG,  el cuál autorizó la baja de los bienes que se clasificaron como inservibles.</t>
  </si>
  <si>
    <t>La entidad cuenta con manejo especial de los aparatos eléctricos y digitales que se encuentran debidamente almacenados y clasificados con el objetivo de entregarlo al operador especializado</t>
  </si>
  <si>
    <t>Subdirección Administrativa y Financiera - Profesional Ingeniero de Sistema</t>
  </si>
  <si>
    <t>Se está actualizando el programa de gestión de residuos   tecnológicos y sólidos de la mano con la persona encargada de gestión de calidad</t>
  </si>
  <si>
    <t>Publicar, en la sección "transparencia y acceso a la información pública" de la página web oficial de la entidad la información actualizada acorde a los lineamientos de la  Ley 1712 de 2014 y resolución 1519 de 2020</t>
  </si>
  <si>
    <t>Implementar la Política de seguridad de la información acuerdo con los lineamientos del Ministerio de Tecnologías de la Información y Comunicaciones.</t>
  </si>
  <si>
    <t>Dentro de la implementación se lleva a cabo  las actividades de publicación de información de acuerdo a la normalidad  vigente</t>
  </si>
  <si>
    <t>En la actualidad el Instituto se esta documentando de la información pertinente para generar el diagnostico requerido, se solicitara apoyo a la administración central para esta actividad</t>
  </si>
  <si>
    <t>Actualizar el Manual de contratación</t>
  </si>
  <si>
    <t xml:space="preserve">El asesor jurídico presentó un documento preliminar de avance de la actualización del Manual de Contratación </t>
  </si>
  <si>
    <t>Comités de Conciliaciones  realizados</t>
  </si>
  <si>
    <t>Adecuar el canal telefónico de la entidad con menú de opciones</t>
  </si>
  <si>
    <t>Se instaló el PBX con menú de opciones como respuesta automáticas, traslado de llamadas a dependencias entre otras.</t>
  </si>
  <si>
    <t>En la actualidad el Instituto se esta documentando de la información pertinente para generar esta actividad</t>
  </si>
  <si>
    <t>Se han realizado gestiones administrativas con funcionarios de la alcaldía y se tienen actas de mesas de trabajo, así mismo se suscribió contrato con ASESORAR LTDA para la implementación de la ventanilla única con el programa ECO-GD.</t>
  </si>
  <si>
    <t>Se publica el 100% de la información de interés, a través de la instalación de la cartelera con publicaciones permanentes sobre los valores de integridad, protocolos de bioseguridad, temas ambientales, entre otros. Así mismo se ha publicado en pagina web (informes de gestión presentados al Concejo Municipal) y redes sociales (facebook line y twitter) la oferta institucional y eventos.</t>
  </si>
  <si>
    <t>Se cuenta con el documento preliminar de la actualización de la política de protección de datos.</t>
  </si>
  <si>
    <t>Se realizó el informe de monitoreo de la matriz de indicadores de gestión por cada proceso con corte 30 de septiembre de 2021.</t>
  </si>
  <si>
    <t>Actualizar el plan de  preservación digital a largo plazo - Sistema integrado de conservación -  SIC</t>
  </si>
  <si>
    <t>Se han adelantado gestiones administrativas  y mesas de trabajo con la OATIC con el fin implementar  el sistema SGDEA año 2022</t>
  </si>
  <si>
    <t xml:space="preserve">Se convalidaron las Tablas de Retención Documental con el Comité Departamental de Archivo  se adjunta certificación de convalidación </t>
  </si>
  <si>
    <t>Funcionarios y contratistas asistieron virtualmente  a un proceso de sensibilización y capacitación en temas de "transparencia y acceso información  publica", dirigido por la   Secretaria de Transparencia de la Presidencia de la Republica -  funcionarios y contratistas  realizaron el curso de ley de transparencia y acceso a la información.</t>
  </si>
  <si>
    <t>Se realizó el informe de los resultados de la aplicación de las encuestas de satisfacción a los usuarios, a septiembre 30 de 2021.</t>
  </si>
  <si>
    <t>Gestión del Conocimiento y la Innovación</t>
  </si>
  <si>
    <t>Dirección General-Subdirección Técnico</t>
  </si>
  <si>
    <t>Realizar el comité Institucional de Control Interno CICI,   informando sobre las funciones principales del mismo con relación a las actividades de cumplimiento del  plan de auditorias, y  los riesgos,  controles de primera y segunda línea de la entidad .</t>
  </si>
  <si>
    <t>Se realizó informe de indicadores de gestión que hace parte del seguimiento al PAAC 2021.</t>
  </si>
  <si>
    <r>
      <t>Duran</t>
    </r>
    <r>
      <rPr>
        <sz val="16"/>
        <rFont val="Arial Narrow"/>
        <family val="2"/>
      </rPr>
      <t>te el tercer y cuarto trimestre de 2021</t>
    </r>
    <r>
      <rPr>
        <sz val="16"/>
        <color theme="1"/>
        <rFont val="Arial Narrow"/>
        <family val="2"/>
      </rPr>
      <t>, se realizó la definición y actualización del plan de trabajo SST, renovación y capacitación de los comités (copaso y cocolab), actualización de los requisitos legales del sistema de SST, revisión y actualización de los indicadores, aplicación y análisis de estadística de morbilidad , inspecciones de orden y aseo , jornadas de capacitación a brigadas de emergencia y seguimiento al plan de capacitaciones de SST</t>
    </r>
  </si>
  <si>
    <t>Se realizó la conmemoración del servidor público en la sede COMFENALCO el día 23 de septiembre de 2021 y en el último trimestre de 2021 se realizó reunión de cierre de vigencia y novenas navideñas 2021.</t>
  </si>
  <si>
    <t>Se realizó el diagnóstico y análisis de puestos de trabajo.</t>
  </si>
  <si>
    <t>Se realizó el informe de monitoreo de la matriz de indicadores de gestión por cada proceso con corte 30 de septiembre de 2021 y a corte de 30 de diciembre de 2021</t>
  </si>
  <si>
    <t>Formatos Sistema de Gestión de Calidad diseñados</t>
  </si>
  <si>
    <t>Se diseñaron y actualizaron los formatos del Sistema de Gestión de Calidad, los cuales se encuentran aprobados.</t>
  </si>
  <si>
    <t>Se realizó una capacitación virtual sobre datos abiertos, datos jurídicos y datos básicos. De igual manero, la divulgación sobre los diferentes programas que realiza el IMEBU.</t>
  </si>
  <si>
    <t xml:space="preserve">Se avanza en la actualización de inventario de datos abiertos </t>
  </si>
  <si>
    <t>Está en trámite de actualización lleva un 75% de cumplimiento</t>
  </si>
  <si>
    <r>
      <t>Se lleva</t>
    </r>
    <r>
      <rPr>
        <sz val="16"/>
        <rFont val="Arial Narrow"/>
        <family val="2"/>
      </rPr>
      <t xml:space="preserve"> un avance a diciembre 31 del 75% de</t>
    </r>
    <r>
      <rPr>
        <sz val="16"/>
        <color rgb="FF000000"/>
        <rFont val="Arial Narrow"/>
        <family val="2"/>
      </rPr>
      <t xml:space="preserve"> actualización de inventario de activos de seguridad y privacidad de la información</t>
    </r>
  </si>
  <si>
    <t>Se está proyectando el documento con un 50% de avance a 31 de diciembre</t>
  </si>
  <si>
    <t>Los comités de conciliación se realizan según la necesidad durante el tercer y cuarto trimestre 2021</t>
  </si>
  <si>
    <t xml:space="preserve">Se ha venido implementado el protocolo de servicio al ciudadano. </t>
  </si>
  <si>
    <t xml:space="preserve">Se cuenta con 3 acta de los comité Institucional de Control Interno realizadas en el tercer y cuarto trimestre de 2021. </t>
  </si>
  <si>
    <t>La Oficina de Control Interno realizo seguimiento del segundo cuatrimestre 2021.</t>
  </si>
  <si>
    <t xml:space="preserve">En las redes sociales se replicaron dos experiencias exitosas de los grupos de valor, dos Centros de Desarrollo Empresarial realizados en julio y diciembre 2021 y un Cooworking realizado en diciembre de 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</si>
</sst>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1"/>
      <color theme="1"/>
      <name val="Calibri"/>
      <family val="2"/>
      <scheme val="minor"/>
    </font>
    <font>
      <sz val="11"/>
      <color theme="1"/>
      <name val="Calibri"/>
      <family val="2"/>
      <scheme val="minor"/>
    </font>
    <font>
      <b/>
      <sz val="16"/>
      <color theme="1"/>
      <name val="Arial Narrow"/>
      <family val="2"/>
    </font>
    <font>
      <sz val="16"/>
      <color theme="1"/>
      <name val="Arial Narrow"/>
      <family val="2"/>
    </font>
    <font>
      <sz val="16"/>
      <name val="Arial Narrow"/>
      <family val="2"/>
    </font>
    <font>
      <sz val="16"/>
      <color rgb="FF000000"/>
      <name val="Arial Narrow"/>
      <family val="2"/>
    </font>
    <font>
      <sz val="12"/>
      <color theme="1"/>
      <name val="Arial"/>
      <family val="2"/>
    </font>
    <font>
      <b/>
      <sz val="9"/>
      <color theme="1"/>
      <name val="Arial"/>
      <family val="2"/>
    </font>
    <font>
      <b/>
      <sz val="18"/>
      <color theme="1"/>
      <name val="Calibri"/>
      <family val="2"/>
      <scheme val="minor"/>
    </font>
    <font>
      <sz val="10"/>
      <name val="Arial"/>
      <family val="2"/>
    </font>
    <font>
      <sz val="16"/>
      <color rgb="FFFF0000"/>
      <name val="Arial Narrow"/>
      <family val="2"/>
    </font>
    <font>
      <sz val="11"/>
      <color theme="0"/>
      <name val="Calibri"/>
      <family val="2"/>
      <scheme val="minor"/>
    </font>
    <font>
      <sz val="8"/>
      <name val="Calibri"/>
      <family val="2"/>
      <scheme val="minor"/>
    </font>
    <font>
      <b/>
      <sz val="16"/>
      <color theme="1"/>
      <name val="Calibri"/>
      <family val="2"/>
      <scheme val="minor"/>
    </font>
    <font>
      <sz val="18"/>
      <color theme="1"/>
      <name val="Calibri"/>
      <family val="2"/>
      <scheme val="minor"/>
    </font>
    <font>
      <sz val="18"/>
      <color theme="0"/>
      <name val="Calibri"/>
      <family val="2"/>
      <scheme val="minor"/>
    </font>
    <font>
      <sz val="11"/>
      <color theme="0" tint="-0.14999847407452621"/>
      <name val="Calibri"/>
      <family val="2"/>
      <scheme val="minor"/>
    </font>
    <font>
      <sz val="11"/>
      <color theme="6" tint="0.39997558519241921"/>
      <name val="Calibri"/>
      <family val="2"/>
      <scheme val="minor"/>
    </font>
    <font>
      <u/>
      <sz val="11"/>
      <color theme="10"/>
      <name val="Calibri"/>
      <family val="2"/>
      <scheme val="minor"/>
    </font>
    <font>
      <sz val="11"/>
      <name val="Calibri"/>
      <family val="2"/>
      <scheme val="minor"/>
    </font>
    <font>
      <b/>
      <sz val="11"/>
      <color theme="1"/>
      <name val="Calibri"/>
      <family val="2"/>
      <scheme val="minor"/>
    </font>
    <font>
      <sz val="10"/>
      <color theme="1"/>
      <name val="Calibri"/>
      <family val="2"/>
      <scheme val="minor"/>
    </font>
    <font>
      <b/>
      <sz val="14"/>
      <color theme="1"/>
      <name val="Calibri"/>
      <family val="2"/>
      <scheme val="minor"/>
    </font>
    <font>
      <b/>
      <sz val="11"/>
      <name val="Bahnschrift Light Condensed"/>
      <family val="2"/>
    </font>
    <font>
      <b/>
      <sz val="14"/>
      <color theme="0"/>
      <name val="Bahnschrift"/>
      <family val="2"/>
    </font>
    <font>
      <b/>
      <sz val="14"/>
      <name val="Bahnschrift"/>
      <family val="2"/>
    </font>
    <font>
      <sz val="11"/>
      <name val="Bahnschrift"/>
      <family val="2"/>
    </font>
    <font>
      <sz val="9"/>
      <name val="Bahnschrift Light Condensed"/>
      <family val="2"/>
    </font>
    <font>
      <sz val="8"/>
      <name val="Bahnschrift Light Condensed"/>
      <family val="2"/>
    </font>
    <font>
      <b/>
      <sz val="11"/>
      <color theme="9" tint="-0.249977111117893"/>
      <name val="Bahnschrift Light Condensed"/>
      <family val="2"/>
    </font>
    <font>
      <b/>
      <u/>
      <sz val="11"/>
      <color theme="5"/>
      <name val="Calibri"/>
      <family val="2"/>
      <scheme val="minor"/>
    </font>
    <font>
      <b/>
      <sz val="16"/>
      <color rgb="FF000000"/>
      <name val="Arial Narrow"/>
      <family val="2"/>
    </font>
    <font>
      <b/>
      <sz val="16"/>
      <color rgb="FFFF0000"/>
      <name val="Arial Narrow"/>
      <family val="2"/>
    </font>
    <font>
      <b/>
      <sz val="9"/>
      <color indexed="81"/>
      <name val="Tahoma"/>
      <family val="2"/>
    </font>
    <font>
      <sz val="9"/>
      <color indexed="81"/>
      <name val="Tahoma"/>
      <family val="2"/>
    </font>
    <font>
      <sz val="9"/>
      <color theme="1"/>
      <name val="Calibri"/>
      <family val="2"/>
      <scheme val="minor"/>
    </font>
    <font>
      <sz val="10"/>
      <name val="Calibri"/>
      <family val="2"/>
      <scheme val="minor"/>
    </font>
    <font>
      <b/>
      <sz val="10"/>
      <color theme="1"/>
      <name val="Calibri"/>
      <family val="2"/>
      <scheme val="minor"/>
    </font>
    <font>
      <sz val="12"/>
      <name val="Calibri"/>
      <family val="2"/>
      <scheme val="minor"/>
    </font>
    <font>
      <sz val="9"/>
      <name val="Calibri"/>
      <family val="2"/>
      <scheme val="minor"/>
    </font>
    <font>
      <b/>
      <sz val="11"/>
      <name val="Calibri"/>
      <family val="2"/>
      <scheme val="minor"/>
    </font>
    <font>
      <sz val="11"/>
      <color rgb="FF000000"/>
      <name val="Calibri"/>
      <family val="2"/>
      <scheme val="minor"/>
    </font>
  </fonts>
  <fills count="11">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9" tint="0.39997558519241921"/>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2" tint="-0.249977111117893"/>
        <bgColor indexed="64"/>
      </patternFill>
    </fill>
    <fill>
      <patternFill patternType="solid">
        <fgColor rgb="FFFFFFFF"/>
        <bgColor indexed="64"/>
      </patternFill>
    </fill>
  </fills>
  <borders count="69">
    <border>
      <left/>
      <right/>
      <top/>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thin">
        <color auto="1"/>
      </left>
      <right style="thin">
        <color auto="1"/>
      </right>
      <top style="thin">
        <color auto="1"/>
      </top>
      <bottom style="thin">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right/>
      <top style="medium">
        <color auto="1"/>
      </top>
      <bottom/>
      <diagonal/>
    </border>
    <border>
      <left style="medium">
        <color auto="1"/>
      </left>
      <right/>
      <top style="medium">
        <color auto="1"/>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auto="1"/>
      </left>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style="thin">
        <color auto="1"/>
      </bottom>
      <diagonal/>
    </border>
    <border>
      <left style="medium">
        <color auto="1"/>
      </left>
      <right style="medium">
        <color auto="1"/>
      </right>
      <top style="thin">
        <color auto="1"/>
      </top>
      <bottom style="thin">
        <color auto="1"/>
      </bottom>
      <diagonal/>
    </border>
    <border>
      <left style="thin">
        <color auto="1"/>
      </left>
      <right/>
      <top/>
      <bottom/>
      <diagonal/>
    </border>
    <border>
      <left/>
      <right style="thin">
        <color auto="1"/>
      </right>
      <top/>
      <bottom/>
      <diagonal/>
    </border>
    <border>
      <left style="medium">
        <color auto="1"/>
      </left>
      <right style="medium">
        <color auto="1"/>
      </right>
      <top/>
      <bottom style="thin">
        <color auto="1"/>
      </bottom>
      <diagonal/>
    </border>
    <border>
      <left style="thin">
        <color auto="1"/>
      </left>
      <right/>
      <top style="thin">
        <color auto="1"/>
      </top>
      <bottom/>
      <diagonal/>
    </border>
    <border>
      <left style="medium">
        <color auto="1"/>
      </left>
      <right style="medium">
        <color auto="1"/>
      </right>
      <top style="thin">
        <color auto="1"/>
      </top>
      <bottom/>
      <diagonal/>
    </border>
    <border>
      <left style="thin">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indexed="64"/>
      </left>
      <right style="thin">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
      <left style="medium">
        <color auto="1"/>
      </left>
      <right style="thin">
        <color auto="1"/>
      </right>
      <top/>
      <bottom style="thin">
        <color indexed="64"/>
      </bottom>
      <diagonal/>
    </border>
    <border>
      <left/>
      <right style="medium">
        <color auto="1"/>
      </right>
      <top style="medium">
        <color auto="1"/>
      </top>
      <bottom style="thin">
        <color indexed="64"/>
      </bottom>
      <diagonal/>
    </border>
    <border>
      <left style="medium">
        <color auto="1"/>
      </left>
      <right style="thin">
        <color auto="1"/>
      </right>
      <top/>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thin">
        <color auto="1"/>
      </left>
      <right style="thin">
        <color auto="1"/>
      </right>
      <top style="medium">
        <color indexed="64"/>
      </top>
      <bottom style="medium">
        <color indexed="64"/>
      </bottom>
      <diagonal/>
    </border>
    <border>
      <left/>
      <right style="thin">
        <color indexed="64"/>
      </right>
      <top style="medium">
        <color indexed="64"/>
      </top>
      <bottom style="medium">
        <color indexed="64"/>
      </bottom>
      <diagonal/>
    </border>
    <border>
      <left style="medium">
        <color auto="1"/>
      </left>
      <right style="medium">
        <color auto="1"/>
      </right>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top style="medium">
        <color indexed="64"/>
      </top>
      <bottom/>
      <diagonal/>
    </border>
    <border>
      <left style="thin">
        <color indexed="64"/>
      </left>
      <right style="medium">
        <color indexed="64"/>
      </right>
      <top style="medium">
        <color indexed="64"/>
      </top>
      <bottom/>
      <diagonal/>
    </border>
    <border>
      <left style="dashed">
        <color theme="0" tint="-0.499984740745262"/>
      </left>
      <right style="thin">
        <color auto="1"/>
      </right>
      <top style="medium">
        <color indexed="64"/>
      </top>
      <bottom/>
      <diagonal/>
    </border>
    <border>
      <left style="dashed">
        <color theme="9" tint="-0.499984740745262"/>
      </left>
      <right style="thin">
        <color auto="1"/>
      </right>
      <top style="medium">
        <color indexed="64"/>
      </top>
      <bottom/>
      <diagonal/>
    </border>
    <border>
      <left/>
      <right style="medium">
        <color indexed="64"/>
      </right>
      <top style="thin">
        <color indexed="64"/>
      </top>
      <bottom style="medium">
        <color indexed="64"/>
      </bottom>
      <diagonal/>
    </border>
    <border>
      <left style="medium">
        <color indexed="64"/>
      </left>
      <right style="thin">
        <color auto="1"/>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thin">
        <color auto="1"/>
      </right>
      <top style="medium">
        <color indexed="64"/>
      </top>
      <bottom/>
      <diagonal/>
    </border>
    <border>
      <left/>
      <right style="thin">
        <color auto="1"/>
      </right>
      <top/>
      <bottom style="medium">
        <color auto="1"/>
      </bottom>
      <diagonal/>
    </border>
  </borders>
  <cellStyleXfs count="6">
    <xf numFmtId="0" fontId="0" fillId="0" borderId="0"/>
    <xf numFmtId="9" fontId="1" fillId="0" borderId="0" applyFont="0" applyFill="0" applyBorder="0" applyAlignment="0" applyProtection="0"/>
    <xf numFmtId="0" fontId="1" fillId="0" borderId="0"/>
    <xf numFmtId="0" fontId="9" fillId="0" borderId="0"/>
    <xf numFmtId="43" fontId="1" fillId="0" borderId="0" applyFont="0" applyFill="0" applyBorder="0" applyAlignment="0" applyProtection="0"/>
    <xf numFmtId="0" fontId="18" fillId="0" borderId="0" applyNumberFormat="0" applyFill="0" applyBorder="0" applyAlignment="0" applyProtection="0"/>
  </cellStyleXfs>
  <cellXfs count="456">
    <xf numFmtId="0" fontId="0" fillId="0" borderId="0" xfId="0"/>
    <xf numFmtId="9" fontId="0" fillId="0" borderId="0" xfId="0" applyNumberFormat="1"/>
    <xf numFmtId="9" fontId="0" fillId="0" borderId="0" xfId="1" applyFont="1"/>
    <xf numFmtId="0" fontId="6" fillId="0" borderId="26" xfId="0" applyFont="1" applyBorder="1"/>
    <xf numFmtId="9" fontId="7" fillId="5" borderId="26" xfId="0" applyNumberFormat="1" applyFont="1" applyFill="1" applyBorder="1" applyAlignment="1">
      <alignment vertical="center"/>
    </xf>
    <xf numFmtId="9" fontId="7" fillId="0" borderId="24" xfId="1" applyFont="1" applyBorder="1" applyAlignment="1">
      <alignment vertical="center"/>
    </xf>
    <xf numFmtId="0" fontId="6" fillId="0" borderId="23" xfId="0" applyFont="1" applyBorder="1"/>
    <xf numFmtId="9" fontId="7" fillId="5" borderId="23" xfId="0" applyNumberFormat="1" applyFont="1" applyFill="1" applyBorder="1" applyAlignment="1">
      <alignment vertical="center"/>
    </xf>
    <xf numFmtId="9" fontId="7" fillId="0" borderId="22" xfId="1" applyFont="1" applyBorder="1" applyAlignment="1">
      <alignment vertical="center"/>
    </xf>
    <xf numFmtId="0" fontId="6" fillId="0" borderId="27" xfId="0" applyFont="1" applyBorder="1"/>
    <xf numFmtId="9" fontId="7" fillId="0" borderId="27" xfId="0" applyNumberFormat="1" applyFont="1" applyBorder="1" applyAlignment="1">
      <alignment vertical="center"/>
    </xf>
    <xf numFmtId="9" fontId="7" fillId="0" borderId="29" xfId="0" applyNumberFormat="1" applyFont="1" applyBorder="1" applyAlignment="1">
      <alignment vertical="center"/>
    </xf>
    <xf numFmtId="0" fontId="7" fillId="0" borderId="23" xfId="0" applyFont="1" applyBorder="1" applyAlignment="1">
      <alignment vertical="center"/>
    </xf>
    <xf numFmtId="0" fontId="7" fillId="0" borderId="22" xfId="0" applyFont="1" applyBorder="1" applyAlignment="1">
      <alignment vertical="center"/>
    </xf>
    <xf numFmtId="0" fontId="6" fillId="0" borderId="20" xfId="0" applyFont="1" applyBorder="1"/>
    <xf numFmtId="0" fontId="7" fillId="0" borderId="20" xfId="0" applyFont="1" applyBorder="1" applyAlignment="1">
      <alignment vertical="center"/>
    </xf>
    <xf numFmtId="9" fontId="7" fillId="0" borderId="4" xfId="0" applyNumberFormat="1" applyFont="1" applyBorder="1" applyAlignment="1">
      <alignment vertical="center"/>
    </xf>
    <xf numFmtId="9" fontId="7" fillId="0" borderId="26" xfId="1" applyFont="1" applyBorder="1" applyAlignment="1">
      <alignment vertical="center"/>
    </xf>
    <xf numFmtId="0" fontId="0" fillId="0" borderId="24" xfId="0" applyBorder="1" applyAlignment="1">
      <alignment vertical="center"/>
    </xf>
    <xf numFmtId="9" fontId="7" fillId="0" borderId="23" xfId="1" applyFont="1" applyBorder="1" applyAlignment="1">
      <alignment vertical="center"/>
    </xf>
    <xf numFmtId="0" fontId="0" fillId="0" borderId="22" xfId="0" applyBorder="1" applyAlignment="1">
      <alignment vertical="center"/>
    </xf>
    <xf numFmtId="0" fontId="0" fillId="0" borderId="29" xfId="0" applyBorder="1" applyAlignment="1">
      <alignment vertical="center"/>
    </xf>
    <xf numFmtId="0" fontId="0" fillId="0" borderId="0" xfId="0" applyAlignment="1">
      <alignment horizontal="left" vertical="center"/>
    </xf>
    <xf numFmtId="0" fontId="11" fillId="3" borderId="0" xfId="0" applyFont="1" applyFill="1"/>
    <xf numFmtId="0" fontId="0" fillId="0" borderId="0" xfId="0" applyAlignment="1">
      <alignment horizontal="center" wrapText="1"/>
    </xf>
    <xf numFmtId="0" fontId="0" fillId="0" borderId="0" xfId="0" applyAlignment="1">
      <alignment wrapText="1"/>
    </xf>
    <xf numFmtId="3" fontId="3" fillId="3" borderId="37" xfId="0" applyNumberFormat="1" applyFont="1" applyFill="1" applyBorder="1" applyAlignment="1">
      <alignment horizontal="center" vertical="center" wrapText="1"/>
    </xf>
    <xf numFmtId="3" fontId="3" fillId="3" borderId="44" xfId="0" applyNumberFormat="1" applyFont="1" applyFill="1" applyBorder="1" applyAlignment="1">
      <alignment horizontal="center" vertical="center" wrapText="1"/>
    </xf>
    <xf numFmtId="3" fontId="3" fillId="3" borderId="35" xfId="0" applyNumberFormat="1" applyFont="1" applyFill="1" applyBorder="1" applyAlignment="1">
      <alignment horizontal="center" vertical="center" wrapText="1"/>
    </xf>
    <xf numFmtId="0" fontId="8" fillId="4" borderId="28" xfId="0" applyFont="1" applyFill="1" applyBorder="1" applyAlignment="1">
      <alignment horizontal="left" vertical="center" wrapText="1"/>
    </xf>
    <xf numFmtId="0" fontId="14" fillId="0" borderId="0" xfId="0" applyFont="1"/>
    <xf numFmtId="0" fontId="15" fillId="3" borderId="0" xfId="0" applyFont="1" applyFill="1"/>
    <xf numFmtId="0" fontId="8" fillId="2" borderId="39"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3" fillId="0" borderId="0" xfId="0" applyFont="1"/>
    <xf numFmtId="3" fontId="4" fillId="3" borderId="44" xfId="0" applyNumberFormat="1" applyFont="1" applyFill="1" applyBorder="1" applyAlignment="1">
      <alignment horizontal="center" vertical="center" wrapText="1"/>
    </xf>
    <xf numFmtId="3" fontId="4" fillId="3" borderId="37" xfId="0" applyNumberFormat="1" applyFont="1" applyFill="1" applyBorder="1" applyAlignment="1">
      <alignment horizontal="center" vertical="center" wrapText="1"/>
    </xf>
    <xf numFmtId="3" fontId="4" fillId="3" borderId="35" xfId="0" applyNumberFormat="1" applyFont="1" applyFill="1" applyBorder="1" applyAlignment="1">
      <alignment horizontal="center" vertical="center" wrapText="1"/>
    </xf>
    <xf numFmtId="0" fontId="0" fillId="0" borderId="0" xfId="0" applyAlignment="1">
      <alignment vertical="top"/>
    </xf>
    <xf numFmtId="0" fontId="3" fillId="3" borderId="35" xfId="0" applyFont="1" applyFill="1" applyBorder="1" applyAlignment="1">
      <alignment horizontal="center" vertical="center" wrapText="1"/>
    </xf>
    <xf numFmtId="0" fontId="3" fillId="3" borderId="44" xfId="0" applyFont="1" applyFill="1" applyBorder="1" applyAlignment="1">
      <alignment horizontal="center" vertical="center" wrapText="1"/>
    </xf>
    <xf numFmtId="0" fontId="3" fillId="3" borderId="37" xfId="0" applyFont="1" applyFill="1" applyBorder="1" applyAlignment="1">
      <alignment horizontal="center" vertical="center" wrapText="1"/>
    </xf>
    <xf numFmtId="0" fontId="0" fillId="0" borderId="0" xfId="0" applyAlignment="1">
      <alignment horizontal="center" vertical="center"/>
    </xf>
    <xf numFmtId="0" fontId="20" fillId="0" borderId="0" xfId="0" applyFont="1"/>
    <xf numFmtId="0" fontId="21" fillId="0" borderId="0" xfId="0" applyFont="1" applyAlignment="1">
      <alignment horizontal="center" vertical="center"/>
    </xf>
    <xf numFmtId="0" fontId="19" fillId="3" borderId="0" xfId="0" applyFont="1" applyFill="1"/>
    <xf numFmtId="0" fontId="0" fillId="3" borderId="0" xfId="0" applyFill="1"/>
    <xf numFmtId="0" fontId="17" fillId="3" borderId="0" xfId="0" applyFont="1" applyFill="1"/>
    <xf numFmtId="9" fontId="17" fillId="3" borderId="0" xfId="1" applyFont="1" applyFill="1"/>
    <xf numFmtId="0" fontId="16" fillId="3" borderId="0" xfId="0" applyFont="1" applyFill="1"/>
    <xf numFmtId="9" fontId="16" fillId="3" borderId="0" xfId="1" applyFont="1" applyFill="1"/>
    <xf numFmtId="0" fontId="25" fillId="3" borderId="0" xfId="0" applyFont="1" applyFill="1"/>
    <xf numFmtId="0" fontId="19" fillId="9" borderId="0" xfId="0" applyFont="1" applyFill="1"/>
    <xf numFmtId="0" fontId="0" fillId="9" borderId="0" xfId="0" applyFill="1"/>
    <xf numFmtId="0" fontId="0" fillId="9" borderId="22" xfId="0" applyFill="1" applyBorder="1"/>
    <xf numFmtId="0" fontId="19" fillId="9" borderId="23" xfId="0" applyFont="1" applyFill="1" applyBorder="1"/>
    <xf numFmtId="0" fontId="0" fillId="9" borderId="28" xfId="0" applyFill="1" applyBorder="1"/>
    <xf numFmtId="0" fontId="0" fillId="9" borderId="29" xfId="0" applyFill="1" applyBorder="1"/>
    <xf numFmtId="1" fontId="20" fillId="0" borderId="0" xfId="0" applyNumberFormat="1" applyFont="1"/>
    <xf numFmtId="1" fontId="20" fillId="0" borderId="25" xfId="0" applyNumberFormat="1" applyFont="1" applyBorder="1" applyAlignment="1">
      <alignment horizontal="center"/>
    </xf>
    <xf numFmtId="0" fontId="3" fillId="3" borderId="35" xfId="0" applyFont="1" applyFill="1" applyBorder="1" applyAlignment="1">
      <alignment horizontal="left" vertical="center" wrapText="1"/>
    </xf>
    <xf numFmtId="0" fontId="3" fillId="3" borderId="37" xfId="0" applyFont="1" applyFill="1" applyBorder="1" applyAlignment="1">
      <alignment horizontal="left" vertical="center" wrapText="1"/>
    </xf>
    <xf numFmtId="0" fontId="3" fillId="0" borderId="37" xfId="0" applyFont="1" applyBorder="1" applyAlignment="1">
      <alignment horizontal="center" vertical="center" wrapText="1"/>
    </xf>
    <xf numFmtId="0" fontId="3" fillId="0" borderId="42" xfId="0" applyFont="1" applyBorder="1" applyAlignment="1">
      <alignment horizontal="center" vertical="center" wrapText="1"/>
    </xf>
    <xf numFmtId="0" fontId="20" fillId="0" borderId="25" xfId="0" applyFont="1" applyBorder="1" applyAlignment="1">
      <alignment horizontal="center"/>
    </xf>
    <xf numFmtId="0" fontId="3" fillId="0" borderId="37" xfId="0" applyFont="1" applyBorder="1" applyAlignment="1">
      <alignment vertical="center" wrapText="1"/>
    </xf>
    <xf numFmtId="0" fontId="3" fillId="0" borderId="44" xfId="0" applyFont="1" applyBorder="1" applyAlignment="1">
      <alignment horizontal="justify" vertical="center" wrapText="1"/>
    </xf>
    <xf numFmtId="9" fontId="3" fillId="3" borderId="44" xfId="0" applyNumberFormat="1" applyFont="1" applyFill="1" applyBorder="1" applyAlignment="1">
      <alignment horizontal="left" vertical="top" wrapText="1"/>
    </xf>
    <xf numFmtId="0" fontId="3" fillId="0" borderId="44" xfId="0" applyFont="1" applyBorder="1" applyAlignment="1">
      <alignment horizontal="center" vertical="center" wrapText="1"/>
    </xf>
    <xf numFmtId="0" fontId="31" fillId="10" borderId="44" xfId="0" applyFont="1" applyFill="1" applyBorder="1" applyAlignment="1">
      <alignment horizontal="center" vertical="center"/>
    </xf>
    <xf numFmtId="0" fontId="31" fillId="0" borderId="44" xfId="0" applyFont="1" applyBorder="1" applyAlignment="1">
      <alignment horizontal="center" vertical="center" wrapText="1"/>
    </xf>
    <xf numFmtId="0" fontId="5" fillId="3" borderId="37" xfId="0" applyFont="1" applyFill="1" applyBorder="1" applyAlignment="1">
      <alignment horizontal="justify" vertical="center" wrapText="1"/>
    </xf>
    <xf numFmtId="1" fontId="3" fillId="3" borderId="32" xfId="0" applyNumberFormat="1" applyFont="1" applyFill="1" applyBorder="1" applyAlignment="1">
      <alignment horizontal="center" vertical="center" wrapText="1"/>
    </xf>
    <xf numFmtId="1" fontId="3" fillId="3" borderId="33" xfId="0" applyNumberFormat="1" applyFont="1" applyFill="1" applyBorder="1" applyAlignment="1">
      <alignment horizontal="center" vertical="center" wrapText="1"/>
    </xf>
    <xf numFmtId="9" fontId="3" fillId="3" borderId="37" xfId="0" applyNumberFormat="1" applyFont="1" applyFill="1" applyBorder="1" applyAlignment="1">
      <alignment horizontal="left" vertical="top" wrapText="1"/>
    </xf>
    <xf numFmtId="0" fontId="31" fillId="10" borderId="37" xfId="0" applyFont="1" applyFill="1" applyBorder="1" applyAlignment="1">
      <alignment horizontal="center" vertical="center"/>
    </xf>
    <xf numFmtId="0" fontId="31" fillId="0" borderId="37" xfId="0" applyFont="1" applyBorder="1" applyAlignment="1">
      <alignment horizontal="center" vertical="center" wrapText="1"/>
    </xf>
    <xf numFmtId="0" fontId="3" fillId="3" borderId="37" xfId="0" applyFont="1" applyFill="1" applyBorder="1" applyAlignment="1">
      <alignment horizontal="justify" vertical="center" wrapText="1"/>
    </xf>
    <xf numFmtId="0" fontId="31" fillId="10" borderId="37" xfId="0" applyFont="1" applyFill="1" applyBorder="1" applyAlignment="1">
      <alignment horizontal="center" vertical="center" wrapText="1"/>
    </xf>
    <xf numFmtId="0" fontId="3" fillId="0" borderId="37" xfId="0" applyFont="1" applyBorder="1" applyAlignment="1">
      <alignment horizontal="justify" vertical="center" wrapText="1"/>
    </xf>
    <xf numFmtId="0" fontId="4" fillId="3" borderId="35" xfId="0" applyFont="1" applyFill="1" applyBorder="1" applyAlignment="1">
      <alignment horizontal="justify" vertical="center" wrapText="1"/>
    </xf>
    <xf numFmtId="0" fontId="3" fillId="3" borderId="35" xfId="0" applyFont="1" applyFill="1" applyBorder="1" applyAlignment="1">
      <alignment horizontal="justify" vertical="center" wrapText="1"/>
    </xf>
    <xf numFmtId="1" fontId="3" fillId="3" borderId="17" xfId="0" applyNumberFormat="1" applyFont="1" applyFill="1" applyBorder="1" applyAlignment="1">
      <alignment horizontal="center" vertical="center" wrapText="1"/>
    </xf>
    <xf numFmtId="1" fontId="3" fillId="3" borderId="46" xfId="0" applyNumberFormat="1" applyFont="1" applyFill="1" applyBorder="1" applyAlignment="1">
      <alignment horizontal="center" vertical="center" wrapText="1"/>
    </xf>
    <xf numFmtId="9" fontId="3" fillId="3" borderId="35" xfId="0" applyNumberFormat="1" applyFont="1" applyFill="1" applyBorder="1" applyAlignment="1">
      <alignment horizontal="left" vertical="top" wrapText="1"/>
    </xf>
    <xf numFmtId="0" fontId="3" fillId="0" borderId="35" xfId="0" applyFont="1" applyBorder="1" applyAlignment="1">
      <alignment horizontal="center" vertical="center" wrapText="1"/>
    </xf>
    <xf numFmtId="0" fontId="31" fillId="10" borderId="35" xfId="0" applyFont="1" applyFill="1" applyBorder="1" applyAlignment="1">
      <alignment horizontal="center" vertical="center"/>
    </xf>
    <xf numFmtId="0" fontId="31" fillId="10" borderId="35" xfId="0" applyFont="1" applyFill="1" applyBorder="1" applyAlignment="1">
      <alignment horizontal="center" vertical="center" wrapText="1"/>
    </xf>
    <xf numFmtId="1" fontId="3" fillId="3" borderId="15" xfId="0" applyNumberFormat="1" applyFont="1" applyFill="1" applyBorder="1" applyAlignment="1">
      <alignment horizontal="center" vertical="center" wrapText="1"/>
    </xf>
    <xf numFmtId="1" fontId="3" fillId="3" borderId="45" xfId="0" applyNumberFormat="1" applyFont="1" applyFill="1" applyBorder="1" applyAlignment="1">
      <alignment horizontal="center" vertical="center" wrapText="1"/>
    </xf>
    <xf numFmtId="0" fontId="31" fillId="10" borderId="44" xfId="0" applyFont="1" applyFill="1" applyBorder="1" applyAlignment="1">
      <alignment horizontal="center" vertical="center" wrapText="1"/>
    </xf>
    <xf numFmtId="0" fontId="4" fillId="3" borderId="37" xfId="0" applyFont="1" applyFill="1" applyBorder="1" applyAlignment="1">
      <alignment horizontal="justify" vertical="center" wrapText="1"/>
    </xf>
    <xf numFmtId="0" fontId="3" fillId="0" borderId="35" xfId="0" applyFont="1" applyBorder="1" applyAlignment="1">
      <alignment horizontal="justify" vertical="center" wrapText="1"/>
    </xf>
    <xf numFmtId="0" fontId="3" fillId="3" borderId="37" xfId="0" applyFont="1" applyFill="1" applyBorder="1" applyAlignment="1">
      <alignment vertical="center" wrapText="1"/>
    </xf>
    <xf numFmtId="164" fontId="4" fillId="3" borderId="37" xfId="0" applyNumberFormat="1" applyFont="1" applyFill="1" applyBorder="1" applyAlignment="1">
      <alignment horizontal="justify" vertical="center" wrapText="1"/>
    </xf>
    <xf numFmtId="9" fontId="4" fillId="3" borderId="37" xfId="0" applyNumberFormat="1" applyFont="1" applyFill="1" applyBorder="1" applyAlignment="1">
      <alignment horizontal="left" vertical="top" wrapText="1"/>
    </xf>
    <xf numFmtId="9" fontId="4" fillId="3" borderId="35" xfId="0" applyNumberFormat="1" applyFont="1" applyFill="1" applyBorder="1" applyAlignment="1">
      <alignment horizontal="left" vertical="top" wrapText="1"/>
    </xf>
    <xf numFmtId="0" fontId="3" fillId="0" borderId="63" xfId="0" applyFont="1" applyBorder="1" applyAlignment="1">
      <alignment horizontal="center" vertical="center" wrapText="1"/>
    </xf>
    <xf numFmtId="0" fontId="4" fillId="3" borderId="63" xfId="0" applyFont="1" applyFill="1" applyBorder="1" applyAlignment="1">
      <alignment horizontal="justify" vertical="center" wrapText="1"/>
    </xf>
    <xf numFmtId="0" fontId="3" fillId="3" borderId="63" xfId="0" applyFont="1" applyFill="1" applyBorder="1" applyAlignment="1">
      <alignment horizontal="justify" vertical="center" wrapText="1"/>
    </xf>
    <xf numFmtId="3" fontId="4" fillId="3" borderId="63" xfId="0" applyNumberFormat="1" applyFont="1" applyFill="1" applyBorder="1" applyAlignment="1">
      <alignment horizontal="center" vertical="center" wrapText="1"/>
    </xf>
    <xf numFmtId="1" fontId="3" fillId="3" borderId="13" xfId="0" applyNumberFormat="1" applyFont="1" applyFill="1" applyBorder="1" applyAlignment="1">
      <alignment horizontal="center" vertical="center" wrapText="1"/>
    </xf>
    <xf numFmtId="1" fontId="3" fillId="3" borderId="62" xfId="0" applyNumberFormat="1" applyFont="1" applyFill="1" applyBorder="1" applyAlignment="1">
      <alignment horizontal="center" vertical="center" wrapText="1"/>
    </xf>
    <xf numFmtId="9" fontId="4" fillId="3" borderId="63" xfId="0" applyNumberFormat="1" applyFont="1" applyFill="1" applyBorder="1" applyAlignment="1">
      <alignment horizontal="left" vertical="top" wrapText="1"/>
    </xf>
    <xf numFmtId="3" fontId="3" fillId="3" borderId="63" xfId="0" applyNumberFormat="1" applyFont="1" applyFill="1" applyBorder="1" applyAlignment="1">
      <alignment horizontal="center" vertical="center" wrapText="1"/>
    </xf>
    <xf numFmtId="0" fontId="31" fillId="10" borderId="63" xfId="0" applyFont="1" applyFill="1" applyBorder="1" applyAlignment="1">
      <alignment horizontal="center" vertical="center"/>
    </xf>
    <xf numFmtId="9" fontId="4" fillId="3" borderId="44" xfId="0" applyNumberFormat="1" applyFont="1" applyFill="1" applyBorder="1" applyAlignment="1">
      <alignment horizontal="left" vertical="top" wrapText="1"/>
    </xf>
    <xf numFmtId="0" fontId="4" fillId="3" borderId="44" xfId="0" applyFont="1" applyFill="1" applyBorder="1" applyAlignment="1">
      <alignment horizontal="justify" vertical="center" wrapText="1"/>
    </xf>
    <xf numFmtId="9" fontId="4" fillId="3" borderId="44" xfId="1" applyFont="1" applyFill="1" applyBorder="1" applyAlignment="1">
      <alignment horizontal="center" vertical="center" wrapText="1"/>
    </xf>
    <xf numFmtId="9" fontId="3" fillId="3" borderId="15" xfId="1" applyFont="1" applyFill="1" applyBorder="1" applyAlignment="1">
      <alignment horizontal="center" vertical="center" wrapText="1"/>
    </xf>
    <xf numFmtId="9" fontId="3" fillId="3" borderId="45" xfId="1" applyFont="1" applyFill="1" applyBorder="1" applyAlignment="1">
      <alignment horizontal="center" vertical="center" wrapText="1"/>
    </xf>
    <xf numFmtId="0" fontId="5" fillId="3" borderId="35" xfId="0" applyFont="1" applyFill="1" applyBorder="1" applyAlignment="1">
      <alignment horizontal="justify" vertical="center" wrapText="1"/>
    </xf>
    <xf numFmtId="9" fontId="4" fillId="3" borderId="35" xfId="1" applyFont="1" applyFill="1" applyBorder="1" applyAlignment="1">
      <alignment horizontal="center" vertical="center" wrapText="1"/>
    </xf>
    <xf numFmtId="9" fontId="5" fillId="0" borderId="35" xfId="0" applyNumberFormat="1" applyFont="1" applyBorder="1" applyAlignment="1">
      <alignment horizontal="left" vertical="top" wrapText="1"/>
    </xf>
    <xf numFmtId="0" fontId="31" fillId="0" borderId="35" xfId="0" applyFont="1" applyBorder="1" applyAlignment="1">
      <alignment horizontal="center" vertical="center"/>
    </xf>
    <xf numFmtId="0" fontId="5" fillId="0" borderId="44" xfId="0" applyFont="1" applyBorder="1" applyAlignment="1">
      <alignment horizontal="justify" vertical="center" wrapText="1"/>
    </xf>
    <xf numFmtId="9" fontId="5" fillId="3" borderId="44" xfId="0" applyNumberFormat="1" applyFont="1" applyFill="1" applyBorder="1" applyAlignment="1">
      <alignment horizontal="left" vertical="top" wrapText="1"/>
    </xf>
    <xf numFmtId="0" fontId="31" fillId="0" borderId="44" xfId="0" applyFont="1" applyBorder="1" applyAlignment="1">
      <alignment horizontal="center" vertical="center"/>
    </xf>
    <xf numFmtId="0" fontId="5" fillId="0" borderId="37" xfId="0" applyFont="1" applyBorder="1" applyAlignment="1">
      <alignment horizontal="justify" vertical="center" wrapText="1"/>
    </xf>
    <xf numFmtId="9" fontId="5" fillId="0" borderId="37" xfId="0" applyNumberFormat="1" applyFont="1" applyBorder="1" applyAlignment="1">
      <alignment horizontal="left" vertical="top"/>
    </xf>
    <xf numFmtId="0" fontId="31" fillId="0" borderId="37" xfId="0" applyFont="1" applyBorder="1" applyAlignment="1">
      <alignment horizontal="center" vertical="center"/>
    </xf>
    <xf numFmtId="0" fontId="5" fillId="0" borderId="51" xfId="0" applyFont="1" applyBorder="1" applyAlignment="1">
      <alignment horizontal="justify" vertical="center" wrapText="1"/>
    </xf>
    <xf numFmtId="0" fontId="3" fillId="3" borderId="1" xfId="0" applyFont="1" applyFill="1" applyBorder="1" applyAlignment="1">
      <alignment horizontal="justify" vertical="center" wrapText="1"/>
    </xf>
    <xf numFmtId="0" fontId="5" fillId="0" borderId="36" xfId="0" applyFont="1" applyBorder="1" applyAlignment="1">
      <alignment horizontal="justify" vertical="center" wrapText="1"/>
    </xf>
    <xf numFmtId="9" fontId="5" fillId="0" borderId="37" xfId="0" applyNumberFormat="1" applyFont="1" applyBorder="1" applyAlignment="1">
      <alignment horizontal="left" vertical="top" wrapText="1"/>
    </xf>
    <xf numFmtId="9" fontId="4" fillId="3" borderId="37" xfId="1" applyFont="1" applyFill="1" applyBorder="1" applyAlignment="1">
      <alignment horizontal="center" vertical="center" wrapText="1"/>
    </xf>
    <xf numFmtId="0" fontId="5" fillId="3" borderId="65" xfId="0" applyFont="1" applyFill="1" applyBorder="1" applyAlignment="1">
      <alignment horizontal="justify" vertical="center" wrapText="1"/>
    </xf>
    <xf numFmtId="0" fontId="3" fillId="0" borderId="65" xfId="0" applyFont="1" applyBorder="1" applyAlignment="1">
      <alignment horizontal="justify" vertical="center" wrapText="1"/>
    </xf>
    <xf numFmtId="9" fontId="4" fillId="3" borderId="42" xfId="4" applyNumberFormat="1" applyFont="1" applyFill="1" applyBorder="1" applyAlignment="1">
      <alignment horizontal="center" vertical="center" wrapText="1"/>
    </xf>
    <xf numFmtId="9" fontId="5" fillId="0" borderId="42" xfId="0" applyNumberFormat="1" applyFont="1" applyBorder="1" applyAlignment="1">
      <alignment horizontal="left" vertical="top" wrapText="1"/>
    </xf>
    <xf numFmtId="3" fontId="3" fillId="3" borderId="42" xfId="0" applyNumberFormat="1" applyFont="1" applyFill="1" applyBorder="1" applyAlignment="1">
      <alignment horizontal="center" vertical="center" wrapText="1"/>
    </xf>
    <xf numFmtId="0" fontId="31" fillId="0" borderId="42" xfId="0" applyFont="1" applyBorder="1" applyAlignment="1">
      <alignment horizontal="center" vertical="center"/>
    </xf>
    <xf numFmtId="0" fontId="31" fillId="10" borderId="42" xfId="0" applyFont="1" applyFill="1" applyBorder="1" applyAlignment="1">
      <alignment horizontal="center" vertical="center"/>
    </xf>
    <xf numFmtId="0" fontId="3" fillId="3" borderId="48" xfId="0" applyFont="1" applyFill="1" applyBorder="1" applyAlignment="1">
      <alignment horizontal="justify" vertical="center" wrapText="1"/>
    </xf>
    <xf numFmtId="9" fontId="5" fillId="0" borderId="44" xfId="0" applyNumberFormat="1" applyFont="1" applyBorder="1" applyAlignment="1">
      <alignment horizontal="left" vertical="top" wrapText="1"/>
    </xf>
    <xf numFmtId="0" fontId="3" fillId="3" borderId="65" xfId="0" applyFont="1" applyFill="1" applyBorder="1" applyAlignment="1">
      <alignment horizontal="justify" vertical="center" wrapText="1"/>
    </xf>
    <xf numFmtId="0" fontId="31" fillId="3" borderId="37" xfId="0" applyFont="1" applyFill="1" applyBorder="1" applyAlignment="1">
      <alignment horizontal="center" vertical="center"/>
    </xf>
    <xf numFmtId="0" fontId="4" fillId="0" borderId="37" xfId="0" applyFont="1" applyBorder="1" applyAlignment="1">
      <alignment horizontal="justify" vertical="center" wrapText="1"/>
    </xf>
    <xf numFmtId="0" fontId="4" fillId="3" borderId="61" xfId="0" applyFont="1" applyFill="1" applyBorder="1" applyAlignment="1">
      <alignment horizontal="justify" vertical="center" wrapText="1"/>
    </xf>
    <xf numFmtId="9" fontId="5" fillId="3" borderId="35" xfId="0" applyNumberFormat="1" applyFont="1" applyFill="1" applyBorder="1" applyAlignment="1">
      <alignment horizontal="left" vertical="top" wrapText="1"/>
    </xf>
    <xf numFmtId="0" fontId="3" fillId="0" borderId="48" xfId="0" applyFont="1" applyBorder="1" applyAlignment="1">
      <alignment horizontal="justify" vertical="center" wrapText="1"/>
    </xf>
    <xf numFmtId="9" fontId="4" fillId="3" borderId="37" xfId="4" applyNumberFormat="1" applyFont="1" applyFill="1" applyBorder="1" applyAlignment="1">
      <alignment horizontal="center" vertical="center" wrapText="1"/>
    </xf>
    <xf numFmtId="9" fontId="5" fillId="3" borderId="37" xfId="0" applyNumberFormat="1" applyFont="1" applyFill="1" applyBorder="1" applyAlignment="1">
      <alignment horizontal="left" vertical="top" wrapText="1"/>
    </xf>
    <xf numFmtId="0" fontId="3" fillId="0" borderId="61" xfId="0" applyFont="1" applyBorder="1" applyAlignment="1">
      <alignment horizontal="justify" vertical="center" wrapText="1"/>
    </xf>
    <xf numFmtId="0" fontId="5" fillId="0" borderId="35" xfId="0" applyFont="1" applyBorder="1" applyAlignment="1">
      <alignment horizontal="justify" vertical="center" wrapText="1"/>
    </xf>
    <xf numFmtId="9" fontId="5" fillId="0" borderId="44" xfId="0" applyNumberFormat="1" applyFont="1" applyBorder="1" applyAlignment="1">
      <alignment horizontal="left" vertical="top"/>
    </xf>
    <xf numFmtId="1" fontId="5" fillId="3" borderId="17" xfId="0" applyNumberFormat="1" applyFont="1" applyFill="1" applyBorder="1" applyAlignment="1">
      <alignment horizontal="center" vertical="center"/>
    </xf>
    <xf numFmtId="1" fontId="5" fillId="3" borderId="46" xfId="0" applyNumberFormat="1" applyFont="1" applyFill="1" applyBorder="1" applyAlignment="1">
      <alignment horizontal="center" vertical="center"/>
    </xf>
    <xf numFmtId="0" fontId="3" fillId="3" borderId="44" xfId="0" applyFont="1" applyFill="1" applyBorder="1" applyAlignment="1">
      <alignment horizontal="justify" vertical="center" wrapText="1"/>
    </xf>
    <xf numFmtId="0" fontId="5" fillId="3" borderId="44" xfId="0" applyFont="1" applyFill="1" applyBorder="1" applyAlignment="1">
      <alignment horizontal="justify" vertical="center" wrapText="1"/>
    </xf>
    <xf numFmtId="9" fontId="4" fillId="3" borderId="44" xfId="4" applyNumberFormat="1" applyFont="1" applyFill="1" applyBorder="1" applyAlignment="1">
      <alignment horizontal="center" vertical="center" wrapText="1"/>
    </xf>
    <xf numFmtId="9" fontId="5" fillId="3" borderId="15" xfId="1" applyFont="1" applyFill="1" applyBorder="1" applyAlignment="1">
      <alignment horizontal="center" vertical="center"/>
    </xf>
    <xf numFmtId="9" fontId="5" fillId="3" borderId="45" xfId="1" applyFont="1" applyFill="1" applyBorder="1" applyAlignment="1">
      <alignment horizontal="center" vertical="center"/>
    </xf>
    <xf numFmtId="1" fontId="3" fillId="0" borderId="17" xfId="0" applyNumberFormat="1" applyFont="1" applyBorder="1" applyAlignment="1">
      <alignment horizontal="center" vertical="center" wrapText="1"/>
    </xf>
    <xf numFmtId="1" fontId="3" fillId="0" borderId="46" xfId="0" applyNumberFormat="1" applyFont="1" applyBorder="1" applyAlignment="1">
      <alignment horizontal="center" vertical="center" wrapText="1"/>
    </xf>
    <xf numFmtId="9" fontId="3" fillId="0" borderId="44" xfId="0" applyNumberFormat="1" applyFont="1" applyBorder="1" applyAlignment="1">
      <alignment horizontal="left" vertical="top" wrapText="1"/>
    </xf>
    <xf numFmtId="1" fontId="3" fillId="0" borderId="33" xfId="0" applyNumberFormat="1" applyFont="1" applyBorder="1" applyAlignment="1">
      <alignment horizontal="center" vertical="center" wrapText="1"/>
    </xf>
    <xf numFmtId="1" fontId="3" fillId="0" borderId="32" xfId="0" applyNumberFormat="1" applyFont="1" applyBorder="1" applyAlignment="1">
      <alignment horizontal="center" vertical="center" wrapText="1"/>
    </xf>
    <xf numFmtId="9" fontId="3" fillId="0" borderId="37" xfId="0" applyNumberFormat="1" applyFont="1" applyBorder="1" applyAlignment="1">
      <alignment horizontal="left" vertical="top" wrapText="1"/>
    </xf>
    <xf numFmtId="9" fontId="3" fillId="0" borderId="35" xfId="0" applyNumberFormat="1" applyFont="1" applyBorder="1" applyAlignment="1">
      <alignment horizontal="left" vertical="top" wrapText="1"/>
    </xf>
    <xf numFmtId="0" fontId="31" fillId="3" borderId="35" xfId="0" applyFont="1" applyFill="1" applyBorder="1" applyAlignment="1">
      <alignment horizontal="center" vertical="center"/>
    </xf>
    <xf numFmtId="9" fontId="3" fillId="3" borderId="33" xfId="1" applyFont="1" applyFill="1" applyBorder="1" applyAlignment="1">
      <alignment horizontal="center" vertical="center" wrapText="1"/>
    </xf>
    <xf numFmtId="9" fontId="3" fillId="3" borderId="32" xfId="1" applyFont="1" applyFill="1" applyBorder="1" applyAlignment="1">
      <alignment horizontal="center" vertical="center" wrapText="1"/>
    </xf>
    <xf numFmtId="0" fontId="32" fillId="3" borderId="37" xfId="0" applyFont="1" applyFill="1" applyBorder="1" applyAlignment="1">
      <alignment horizontal="center" vertical="center"/>
    </xf>
    <xf numFmtId="0" fontId="31" fillId="3" borderId="44" xfId="0" applyFont="1" applyFill="1" applyBorder="1" applyAlignment="1">
      <alignment horizontal="center" vertical="center"/>
    </xf>
    <xf numFmtId="0" fontId="4" fillId="3" borderId="37" xfId="0" applyFont="1" applyFill="1" applyBorder="1" applyAlignment="1">
      <alignment horizontal="left" vertical="center" wrapText="1"/>
    </xf>
    <xf numFmtId="9" fontId="0" fillId="6" borderId="32" xfId="1" applyFont="1" applyFill="1" applyBorder="1" applyAlignment="1">
      <alignment horizontal="center" vertical="center" wrapText="1"/>
    </xf>
    <xf numFmtId="9" fontId="0" fillId="6" borderId="21" xfId="1" applyFont="1" applyFill="1" applyBorder="1" applyAlignment="1">
      <alignment horizontal="center" vertical="center" wrapText="1"/>
    </xf>
    <xf numFmtId="3" fontId="21" fillId="0" borderId="7" xfId="0" applyNumberFormat="1" applyFont="1" applyBorder="1" applyAlignment="1">
      <alignment horizontal="center" vertical="center" wrapText="1"/>
    </xf>
    <xf numFmtId="3" fontId="21" fillId="0" borderId="8" xfId="0" applyNumberFormat="1" applyFont="1" applyBorder="1" applyAlignment="1">
      <alignment horizontal="center" vertical="center" wrapText="1"/>
    </xf>
    <xf numFmtId="0" fontId="0" fillId="0" borderId="0" xfId="0" applyAlignment="1">
      <alignment horizontal="center"/>
    </xf>
    <xf numFmtId="0" fontId="35" fillId="0" borderId="0" xfId="0" applyFont="1" applyAlignment="1">
      <alignment vertical="top"/>
    </xf>
    <xf numFmtId="0" fontId="36" fillId="3" borderId="39" xfId="0" applyFont="1" applyFill="1" applyBorder="1" applyAlignment="1">
      <alignment horizontal="center" vertical="center" wrapText="1"/>
    </xf>
    <xf numFmtId="0" fontId="21" fillId="3" borderId="55" xfId="0" applyFont="1" applyFill="1" applyBorder="1" applyAlignment="1">
      <alignment horizontal="center" vertical="center" wrapText="1"/>
    </xf>
    <xf numFmtId="0" fontId="21" fillId="3" borderId="56" xfId="0" applyFont="1" applyFill="1" applyBorder="1" applyAlignment="1">
      <alignment horizontal="center" vertical="center" wrapText="1"/>
    </xf>
    <xf numFmtId="0" fontId="21" fillId="3" borderId="58" xfId="0" applyFont="1" applyFill="1" applyBorder="1" applyAlignment="1">
      <alignment horizontal="center" vertical="center" wrapText="1"/>
    </xf>
    <xf numFmtId="0" fontId="19" fillId="0" borderId="2" xfId="0" applyFont="1" applyBorder="1" applyAlignment="1">
      <alignment horizontal="center" vertical="center" wrapText="1"/>
    </xf>
    <xf numFmtId="0" fontId="38" fillId="0" borderId="14" xfId="0" applyFont="1" applyBorder="1" applyAlignment="1">
      <alignment horizontal="left" vertical="center" wrapText="1"/>
    </xf>
    <xf numFmtId="0" fontId="0" fillId="0" borderId="14" xfId="0" applyBorder="1" applyAlignment="1">
      <alignment horizontal="center" vertical="center" wrapText="1"/>
    </xf>
    <xf numFmtId="0" fontId="19" fillId="0" borderId="43" xfId="0" applyFont="1" applyBorder="1" applyAlignment="1">
      <alignment horizontal="center" vertical="center" wrapText="1"/>
    </xf>
    <xf numFmtId="3" fontId="19" fillId="3" borderId="43" xfId="0" applyNumberFormat="1" applyFont="1" applyFill="1" applyBorder="1" applyAlignment="1">
      <alignment horizontal="center" vertical="center" wrapText="1"/>
    </xf>
    <xf numFmtId="1" fontId="19" fillId="0" borderId="1" xfId="0" applyNumberFormat="1" applyFont="1" applyBorder="1" applyAlignment="1">
      <alignment horizontal="center" vertical="center" wrapText="1"/>
    </xf>
    <xf numFmtId="1" fontId="19" fillId="0" borderId="65" xfId="0" applyNumberFormat="1" applyFont="1" applyBorder="1" applyAlignment="1">
      <alignment horizontal="center" vertical="center" wrapText="1"/>
    </xf>
    <xf numFmtId="0" fontId="0" fillId="6" borderId="45" xfId="0" applyFill="1" applyBorder="1" applyAlignment="1">
      <alignment horizontal="center" vertical="center" wrapText="1"/>
    </xf>
    <xf numFmtId="0" fontId="0" fillId="6" borderId="14" xfId="0" applyFill="1" applyBorder="1" applyAlignment="1">
      <alignment horizontal="center" vertical="center" wrapText="1"/>
    </xf>
    <xf numFmtId="0" fontId="39" fillId="0" borderId="43" xfId="0" applyFont="1" applyBorder="1" applyAlignment="1">
      <alignment horizontal="center" vertical="center" wrapText="1"/>
    </xf>
    <xf numFmtId="0" fontId="40" fillId="0" borderId="45" xfId="0" applyFont="1" applyBorder="1" applyAlignment="1">
      <alignment horizontal="center" vertical="center" wrapText="1"/>
    </xf>
    <xf numFmtId="0" fontId="40" fillId="0" borderId="14" xfId="0" applyFont="1" applyBorder="1" applyAlignment="1">
      <alignment horizontal="center" vertical="center" wrapText="1"/>
    </xf>
    <xf numFmtId="0" fontId="40" fillId="0" borderId="15" xfId="0" applyFont="1" applyBorder="1" applyAlignment="1">
      <alignment horizontal="center" vertical="center" wrapText="1"/>
    </xf>
    <xf numFmtId="0" fontId="40" fillId="3" borderId="7" xfId="0" applyFont="1" applyFill="1" applyBorder="1" applyAlignment="1">
      <alignment horizontal="center" vertical="center" wrapText="1"/>
    </xf>
    <xf numFmtId="1" fontId="40" fillId="3" borderId="7" xfId="1" applyNumberFormat="1" applyFont="1" applyFill="1" applyBorder="1" applyAlignment="1">
      <alignment horizontal="center" vertical="center" wrapText="1"/>
    </xf>
    <xf numFmtId="9" fontId="19" fillId="3" borderId="45" xfId="1" applyFont="1" applyFill="1" applyBorder="1" applyAlignment="1">
      <alignment horizontal="center" vertical="center" wrapText="1"/>
    </xf>
    <xf numFmtId="9" fontId="19" fillId="3" borderId="14" xfId="1" applyFont="1" applyFill="1" applyBorder="1" applyAlignment="1">
      <alignment horizontal="center" vertical="center" wrapText="1"/>
    </xf>
    <xf numFmtId="9" fontId="19" fillId="3" borderId="15" xfId="1" applyFont="1" applyFill="1" applyBorder="1" applyAlignment="1">
      <alignment horizontal="center" vertical="center" wrapText="1"/>
    </xf>
    <xf numFmtId="9" fontId="19" fillId="0" borderId="7" xfId="1" applyFont="1" applyBorder="1" applyAlignment="1">
      <alignment horizontal="center" vertical="center" wrapText="1"/>
    </xf>
    <xf numFmtId="9" fontId="39" fillId="0" borderId="45" xfId="0" applyNumberFormat="1" applyFont="1" applyBorder="1" applyAlignment="1">
      <alignment horizontal="left" vertical="top" wrapText="1"/>
    </xf>
    <xf numFmtId="0" fontId="19" fillId="0" borderId="14" xfId="0" applyFont="1" applyBorder="1" applyAlignment="1">
      <alignment horizontal="left" vertical="top" wrapText="1"/>
    </xf>
    <xf numFmtId="3" fontId="19" fillId="0" borderId="30"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38" fillId="0" borderId="21" xfId="0" applyFont="1" applyBorder="1" applyAlignment="1">
      <alignment horizontal="left" vertical="center" wrapText="1"/>
    </xf>
    <xf numFmtId="0" fontId="0" fillId="0" borderId="21" xfId="0" applyBorder="1" applyAlignment="1">
      <alignment horizontal="center" vertical="center" wrapText="1"/>
    </xf>
    <xf numFmtId="0" fontId="19" fillId="0" borderId="36" xfId="0" applyFont="1" applyBorder="1" applyAlignment="1">
      <alignment horizontal="center" vertical="center" wrapText="1"/>
    </xf>
    <xf numFmtId="3" fontId="19" fillId="3" borderId="36" xfId="0" applyNumberFormat="1" applyFont="1" applyFill="1" applyBorder="1" applyAlignment="1">
      <alignment horizontal="center" vertical="center" wrapText="1"/>
    </xf>
    <xf numFmtId="1" fontId="0" fillId="3" borderId="32" xfId="0" applyNumberFormat="1" applyFill="1" applyBorder="1" applyAlignment="1">
      <alignment horizontal="center" vertical="center" wrapText="1"/>
    </xf>
    <xf numFmtId="0" fontId="0" fillId="6" borderId="32" xfId="0" applyFill="1" applyBorder="1" applyAlignment="1">
      <alignment horizontal="center" vertical="center" wrapText="1"/>
    </xf>
    <xf numFmtId="0" fontId="0" fillId="6" borderId="21" xfId="0" applyFill="1" applyBorder="1" applyAlignment="1">
      <alignment horizontal="center" vertical="center" wrapText="1"/>
    </xf>
    <xf numFmtId="0" fontId="39" fillId="0" borderId="36" xfId="0" applyFont="1" applyBorder="1" applyAlignment="1">
      <alignment horizontal="center" vertical="center" wrapText="1"/>
    </xf>
    <xf numFmtId="0" fontId="40" fillId="0" borderId="32" xfId="0" applyFont="1" applyBorder="1" applyAlignment="1">
      <alignment horizontal="center" vertical="center" wrapText="1"/>
    </xf>
    <xf numFmtId="0" fontId="40" fillId="0" borderId="21" xfId="0" applyFont="1" applyBorder="1" applyAlignment="1">
      <alignment horizontal="center" vertical="center" wrapText="1"/>
    </xf>
    <xf numFmtId="0" fontId="40" fillId="0" borderId="33" xfId="0" applyFont="1" applyBorder="1" applyAlignment="1">
      <alignment horizontal="center" vertical="center" wrapText="1"/>
    </xf>
    <xf numFmtId="0" fontId="40" fillId="3" borderId="18" xfId="0" applyFont="1" applyFill="1" applyBorder="1" applyAlignment="1">
      <alignment horizontal="center" vertical="center" wrapText="1"/>
    </xf>
    <xf numFmtId="9" fontId="40" fillId="3" borderId="18" xfId="1" applyFont="1" applyFill="1" applyBorder="1" applyAlignment="1">
      <alignment horizontal="center" vertical="center" wrapText="1"/>
    </xf>
    <xf numFmtId="9" fontId="19" fillId="3" borderId="32" xfId="1" applyFont="1" applyFill="1" applyBorder="1" applyAlignment="1">
      <alignment horizontal="center" vertical="center" wrapText="1"/>
    </xf>
    <xf numFmtId="9" fontId="19" fillId="3" borderId="21" xfId="1" applyFont="1" applyFill="1" applyBorder="1" applyAlignment="1">
      <alignment horizontal="center" vertical="center" wrapText="1"/>
    </xf>
    <xf numFmtId="9" fontId="19" fillId="3" borderId="33" xfId="1" applyFont="1" applyFill="1" applyBorder="1" applyAlignment="1">
      <alignment horizontal="center" vertical="center" wrapText="1"/>
    </xf>
    <xf numFmtId="9" fontId="19" fillId="0" borderId="8" xfId="1" applyFont="1" applyBorder="1" applyAlignment="1">
      <alignment horizontal="center" vertical="center" wrapText="1"/>
    </xf>
    <xf numFmtId="9" fontId="39" fillId="0" borderId="32" xfId="0" applyNumberFormat="1" applyFont="1" applyBorder="1" applyAlignment="1">
      <alignment horizontal="left" vertical="top" wrapText="1"/>
    </xf>
    <xf numFmtId="0" fontId="19" fillId="0" borderId="21" xfId="0" applyFont="1" applyBorder="1" applyAlignment="1">
      <alignment horizontal="left" vertical="top" wrapText="1"/>
    </xf>
    <xf numFmtId="3" fontId="19" fillId="0" borderId="33" xfId="0" applyNumberFormat="1" applyFont="1" applyBorder="1" applyAlignment="1">
      <alignment horizontal="center" vertical="center" wrapText="1"/>
    </xf>
    <xf numFmtId="1" fontId="40" fillId="3" borderId="18" xfId="1" applyNumberFormat="1" applyFont="1" applyFill="1" applyBorder="1" applyAlignment="1">
      <alignment horizontal="center" vertical="center" wrapText="1"/>
    </xf>
    <xf numFmtId="0" fontId="19" fillId="3" borderId="36" xfId="0" applyFont="1" applyFill="1" applyBorder="1" applyAlignment="1">
      <alignment horizontal="center" vertical="center" wrapText="1"/>
    </xf>
    <xf numFmtId="0" fontId="19" fillId="7" borderId="36" xfId="0" applyFont="1" applyFill="1" applyBorder="1" applyAlignment="1">
      <alignment horizontal="center" vertical="center" wrapText="1"/>
    </xf>
    <xf numFmtId="0" fontId="0" fillId="3" borderId="32" xfId="0" applyFill="1" applyBorder="1" applyAlignment="1">
      <alignment horizontal="center" vertical="center" wrapText="1"/>
    </xf>
    <xf numFmtId="9" fontId="19" fillId="3" borderId="36" xfId="1" applyFont="1" applyFill="1" applyBorder="1" applyAlignment="1">
      <alignment horizontal="center" vertical="center" wrapText="1"/>
    </xf>
    <xf numFmtId="9" fontId="0" fillId="3" borderId="32" xfId="1" applyFont="1" applyFill="1" applyBorder="1" applyAlignment="1">
      <alignment horizontal="center" vertical="center" wrapText="1"/>
    </xf>
    <xf numFmtId="9" fontId="41" fillId="3" borderId="32" xfId="1" applyFont="1" applyFill="1" applyBorder="1" applyAlignment="1">
      <alignment horizontal="center" vertical="center"/>
    </xf>
    <xf numFmtId="0" fontId="41" fillId="3" borderId="32" xfId="0" applyFont="1" applyFill="1" applyBorder="1" applyAlignment="1">
      <alignment horizontal="center" vertical="center"/>
    </xf>
    <xf numFmtId="43" fontId="41" fillId="3" borderId="32" xfId="4" applyFont="1" applyFill="1" applyBorder="1" applyAlignment="1">
      <alignment horizontal="center" vertical="center"/>
    </xf>
    <xf numFmtId="9" fontId="19" fillId="3" borderId="36" xfId="4" applyNumberFormat="1" applyFont="1" applyFill="1" applyBorder="1" applyAlignment="1">
      <alignment horizontal="center" vertical="center" wrapText="1"/>
    </xf>
    <xf numFmtId="0" fontId="19" fillId="0" borderId="36" xfId="0" applyFont="1" applyBorder="1" applyAlignment="1">
      <alignment horizontal="center" vertical="center"/>
    </xf>
    <xf numFmtId="0" fontId="19" fillId="7" borderId="36" xfId="0" applyFont="1" applyFill="1" applyBorder="1" applyAlignment="1">
      <alignment horizontal="center" vertical="center"/>
    </xf>
    <xf numFmtId="0" fontId="38" fillId="3" borderId="21" xfId="0" applyFont="1" applyFill="1" applyBorder="1" applyAlignment="1">
      <alignment horizontal="left" vertical="center" wrapText="1"/>
    </xf>
    <xf numFmtId="0" fontId="38" fillId="0" borderId="16" xfId="0" applyFont="1" applyBorder="1" applyAlignment="1">
      <alignment horizontal="left" vertical="center" wrapText="1"/>
    </xf>
    <xf numFmtId="0" fontId="19" fillId="0" borderId="34" xfId="0" applyFont="1" applyBorder="1" applyAlignment="1">
      <alignment horizontal="center" vertical="center"/>
    </xf>
    <xf numFmtId="1" fontId="19" fillId="0" borderId="3" xfId="0" applyNumberFormat="1" applyFont="1" applyBorder="1" applyAlignment="1">
      <alignment horizontal="center" vertical="center" wrapText="1"/>
    </xf>
    <xf numFmtId="1" fontId="19" fillId="0" borderId="61" xfId="0" applyNumberFormat="1" applyFont="1" applyBorder="1" applyAlignment="1">
      <alignment horizontal="center" vertical="center" wrapText="1"/>
    </xf>
    <xf numFmtId="0" fontId="39" fillId="0" borderId="34" xfId="0" applyFont="1" applyBorder="1" applyAlignment="1">
      <alignment horizontal="center" vertical="center" wrapText="1"/>
    </xf>
    <xf numFmtId="0" fontId="40" fillId="0" borderId="46" xfId="0" applyFont="1" applyBorder="1" applyAlignment="1">
      <alignment horizontal="center" vertical="center" wrapText="1"/>
    </xf>
    <xf numFmtId="0" fontId="40" fillId="0" borderId="16" xfId="0" applyFont="1" applyBorder="1" applyAlignment="1">
      <alignment horizontal="center" vertical="center" wrapText="1"/>
    </xf>
    <xf numFmtId="0" fontId="40" fillId="0" borderId="17" xfId="0" applyFont="1" applyBorder="1" applyAlignment="1">
      <alignment horizontal="center" vertical="center" wrapText="1"/>
    </xf>
    <xf numFmtId="0" fontId="40" fillId="3" borderId="28" xfId="0" applyFont="1" applyFill="1" applyBorder="1" applyAlignment="1">
      <alignment horizontal="center" vertical="center" wrapText="1"/>
    </xf>
    <xf numFmtId="1" fontId="40" fillId="3" borderId="28" xfId="1" applyNumberFormat="1" applyFont="1" applyFill="1" applyBorder="1" applyAlignment="1">
      <alignment horizontal="center" vertical="center" wrapText="1"/>
    </xf>
    <xf numFmtId="9" fontId="19" fillId="3" borderId="46" xfId="1" applyFont="1" applyFill="1" applyBorder="1" applyAlignment="1">
      <alignment horizontal="center" vertical="center" wrapText="1"/>
    </xf>
    <xf numFmtId="9" fontId="19" fillId="3" borderId="16" xfId="1" applyFont="1" applyFill="1" applyBorder="1" applyAlignment="1">
      <alignment horizontal="center" vertical="center" wrapText="1"/>
    </xf>
    <xf numFmtId="9" fontId="19" fillId="3" borderId="17" xfId="1" applyFont="1" applyFill="1" applyBorder="1" applyAlignment="1">
      <alignment horizontal="center" vertical="center" wrapText="1"/>
    </xf>
    <xf numFmtId="9" fontId="39" fillId="0" borderId="46" xfId="0" applyNumberFormat="1" applyFont="1" applyBorder="1" applyAlignment="1">
      <alignment horizontal="left" vertical="top" wrapText="1"/>
    </xf>
    <xf numFmtId="0" fontId="19" fillId="0" borderId="16" xfId="0" applyFont="1" applyBorder="1" applyAlignment="1">
      <alignment horizontal="left" vertical="top" wrapText="1"/>
    </xf>
    <xf numFmtId="3" fontId="19" fillId="0" borderId="17" xfId="0" applyNumberFormat="1" applyFont="1" applyBorder="1" applyAlignment="1">
      <alignment horizontal="center" vertical="center" wrapText="1"/>
    </xf>
    <xf numFmtId="0" fontId="0" fillId="0" borderId="0" xfId="0" applyAlignment="1">
      <alignment vertical="top" wrapText="1"/>
    </xf>
    <xf numFmtId="3" fontId="0" fillId="0" borderId="0" xfId="0" applyNumberFormat="1" applyAlignment="1">
      <alignment wrapText="1"/>
    </xf>
    <xf numFmtId="1" fontId="0" fillId="0" borderId="0" xfId="0" applyNumberFormat="1" applyAlignment="1">
      <alignment wrapText="1"/>
    </xf>
    <xf numFmtId="1" fontId="0" fillId="0" borderId="0" xfId="0" applyNumberFormat="1"/>
    <xf numFmtId="0" fontId="19" fillId="0" borderId="12" xfId="0" applyFont="1" applyBorder="1" applyAlignment="1">
      <alignment horizontal="center" vertical="center" wrapText="1"/>
    </xf>
    <xf numFmtId="3" fontId="21" fillId="0" borderId="11" xfId="0" applyNumberFormat="1" applyFont="1" applyBorder="1" applyAlignment="1">
      <alignment horizontal="center" vertical="center" wrapText="1"/>
    </xf>
    <xf numFmtId="0" fontId="36" fillId="3" borderId="38" xfId="0" applyFont="1" applyFill="1" applyBorder="1" applyAlignment="1">
      <alignment horizontal="center" vertical="center" wrapText="1"/>
    </xf>
    <xf numFmtId="0" fontId="19" fillId="0" borderId="41" xfId="0" applyFont="1" applyBorder="1" applyAlignment="1">
      <alignment horizontal="center" vertical="center" wrapText="1"/>
    </xf>
    <xf numFmtId="0" fontId="21" fillId="3" borderId="0" xfId="0" applyFont="1" applyFill="1" applyAlignment="1">
      <alignment horizontal="center" vertical="center" wrapText="1"/>
    </xf>
    <xf numFmtId="0" fontId="36" fillId="3" borderId="55" xfId="0" applyFont="1" applyFill="1" applyBorder="1" applyAlignment="1">
      <alignment horizontal="center" vertical="center" wrapText="1"/>
    </xf>
    <xf numFmtId="0" fontId="36" fillId="3" borderId="56" xfId="0" applyFont="1" applyFill="1" applyBorder="1" applyAlignment="1">
      <alignment horizontal="center" vertical="center" wrapText="1"/>
    </xf>
    <xf numFmtId="0" fontId="21" fillId="3" borderId="57" xfId="0" applyFont="1" applyFill="1" applyBorder="1" applyAlignment="1">
      <alignment horizontal="center" vertical="center" wrapText="1"/>
    </xf>
    <xf numFmtId="0" fontId="21" fillId="3" borderId="52" xfId="0" applyFont="1" applyFill="1" applyBorder="1" applyAlignment="1">
      <alignment horizontal="center" vertical="center" wrapText="1"/>
    </xf>
    <xf numFmtId="0" fontId="21" fillId="3" borderId="13" xfId="0" applyFont="1" applyFill="1" applyBorder="1" applyAlignment="1">
      <alignment horizontal="center" vertical="center" wrapText="1"/>
    </xf>
    <xf numFmtId="0" fontId="37" fillId="4" borderId="59" xfId="0" applyFont="1" applyFill="1" applyBorder="1" applyAlignment="1">
      <alignment horizontal="center" vertical="center" wrapText="1"/>
    </xf>
    <xf numFmtId="0" fontId="37" fillId="4" borderId="56" xfId="0" applyFont="1" applyFill="1" applyBorder="1" applyAlignment="1">
      <alignment horizontal="center" vertical="center" wrapText="1"/>
    </xf>
    <xf numFmtId="0" fontId="37" fillId="3" borderId="57" xfId="0" applyFont="1" applyFill="1" applyBorder="1" applyAlignment="1">
      <alignment horizontal="center" vertical="center" wrapText="1"/>
    </xf>
    <xf numFmtId="0" fontId="21" fillId="3" borderId="60" xfId="0" applyFont="1" applyFill="1" applyBorder="1" applyAlignment="1">
      <alignment horizontal="center" vertical="center" wrapText="1"/>
    </xf>
    <xf numFmtId="0" fontId="21" fillId="3" borderId="25" xfId="0" applyFont="1" applyFill="1" applyBorder="1" applyAlignment="1">
      <alignment horizontal="center" vertical="center" wrapText="1"/>
    </xf>
    <xf numFmtId="1" fontId="21" fillId="3" borderId="25" xfId="0" applyNumberFormat="1" applyFont="1" applyFill="1" applyBorder="1" applyAlignment="1">
      <alignment horizontal="center" vertical="center" wrapText="1"/>
    </xf>
    <xf numFmtId="0" fontId="37" fillId="3" borderId="25" xfId="0" applyFont="1" applyFill="1" applyBorder="1" applyAlignment="1">
      <alignment horizontal="center" vertical="center" wrapText="1"/>
    </xf>
    <xf numFmtId="0" fontId="0" fillId="0" borderId="16" xfId="0" applyBorder="1" applyAlignment="1">
      <alignment horizontal="center" vertical="center" wrapText="1"/>
    </xf>
    <xf numFmtId="3" fontId="19" fillId="3" borderId="34" xfId="0" applyNumberFormat="1" applyFont="1" applyFill="1" applyBorder="1" applyAlignment="1">
      <alignment horizontal="center" vertical="center" wrapText="1"/>
    </xf>
    <xf numFmtId="0" fontId="0" fillId="3" borderId="46" xfId="0" applyFill="1" applyBorder="1" applyAlignment="1">
      <alignment horizontal="center" vertical="center" wrapText="1"/>
    </xf>
    <xf numFmtId="0" fontId="0" fillId="6" borderId="46" xfId="0" applyFill="1" applyBorder="1" applyAlignment="1">
      <alignment horizontal="center" vertical="center" wrapText="1"/>
    </xf>
    <xf numFmtId="0" fontId="0" fillId="6" borderId="16" xfId="0" applyFill="1" applyBorder="1" applyAlignment="1">
      <alignment horizontal="center" vertical="center" wrapText="1"/>
    </xf>
    <xf numFmtId="9" fontId="19" fillId="0" borderId="9" xfId="1" applyFont="1" applyBorder="1" applyAlignment="1">
      <alignment horizontal="center" vertical="center" wrapText="1"/>
    </xf>
    <xf numFmtId="0" fontId="38" fillId="0" borderId="45" xfId="0" applyFont="1" applyBorder="1" applyAlignment="1">
      <alignment horizontal="left" vertical="top" wrapText="1"/>
    </xf>
    <xf numFmtId="0" fontId="38" fillId="0" borderId="32" xfId="0" applyFont="1" applyBorder="1" applyAlignment="1">
      <alignment horizontal="left" vertical="top" wrapText="1"/>
    </xf>
    <xf numFmtId="0" fontId="38" fillId="0" borderId="46" xfId="0" applyFont="1" applyBorder="1" applyAlignment="1">
      <alignment horizontal="left" vertical="top" wrapText="1"/>
    </xf>
    <xf numFmtId="0" fontId="3" fillId="3" borderId="44" xfId="0" applyFont="1" applyFill="1" applyBorder="1" applyAlignment="1">
      <alignment vertical="center" wrapText="1"/>
    </xf>
    <xf numFmtId="3" fontId="4" fillId="0" borderId="37" xfId="0" applyNumberFormat="1" applyFont="1" applyBorder="1" applyAlignment="1">
      <alignment horizontal="center" vertical="center" wrapText="1"/>
    </xf>
    <xf numFmtId="1" fontId="5" fillId="3" borderId="33" xfId="0" applyNumberFormat="1" applyFont="1" applyFill="1" applyBorder="1" applyAlignment="1">
      <alignment horizontal="center" vertical="center"/>
    </xf>
    <xf numFmtId="9" fontId="5" fillId="3" borderId="17" xfId="1" applyFont="1" applyFill="1" applyBorder="1" applyAlignment="1">
      <alignment horizontal="center" vertical="center"/>
    </xf>
    <xf numFmtId="0" fontId="5" fillId="3" borderId="42" xfId="0" applyFont="1" applyFill="1" applyBorder="1" applyAlignment="1">
      <alignment horizontal="justify" vertical="center" wrapText="1"/>
    </xf>
    <xf numFmtId="0" fontId="3" fillId="3" borderId="64" xfId="0" applyFont="1" applyFill="1" applyBorder="1" applyAlignment="1">
      <alignment horizontal="justify" vertical="center" wrapText="1"/>
    </xf>
    <xf numFmtId="0" fontId="3" fillId="3" borderId="66" xfId="0" applyFont="1" applyFill="1" applyBorder="1" applyAlignment="1">
      <alignment horizontal="justify" vertical="center" wrapText="1"/>
    </xf>
    <xf numFmtId="0" fontId="3" fillId="3" borderId="61" xfId="0" applyFont="1" applyFill="1" applyBorder="1" applyAlignment="1">
      <alignment horizontal="justify" vertical="center" wrapText="1"/>
    </xf>
    <xf numFmtId="3" fontId="19" fillId="5" borderId="36" xfId="0" applyNumberFormat="1" applyFont="1" applyFill="1" applyBorder="1" applyAlignment="1">
      <alignment horizontal="center" vertical="center" wrapText="1"/>
    </xf>
    <xf numFmtId="0" fontId="38" fillId="5" borderId="32" xfId="0" applyFont="1" applyFill="1" applyBorder="1" applyAlignment="1">
      <alignment horizontal="left" vertical="top" wrapText="1"/>
    </xf>
    <xf numFmtId="164" fontId="3" fillId="3" borderId="33" xfId="0" applyNumberFormat="1" applyFont="1" applyFill="1" applyBorder="1" applyAlignment="1">
      <alignment horizontal="center" vertical="center" wrapText="1"/>
    </xf>
    <xf numFmtId="164" fontId="3" fillId="0" borderId="17" xfId="0" applyNumberFormat="1" applyFont="1" applyBorder="1" applyAlignment="1">
      <alignment horizontal="center" vertical="center" wrapText="1"/>
    </xf>
    <xf numFmtId="9" fontId="3" fillId="0" borderId="35" xfId="0" applyNumberFormat="1" applyFont="1" applyFill="1" applyBorder="1" applyAlignment="1">
      <alignment horizontal="center" vertical="center" wrapText="1"/>
    </xf>
    <xf numFmtId="0" fontId="0" fillId="0" borderId="0" xfId="0" applyFill="1" applyAlignment="1">
      <alignment horizontal="center" vertical="center"/>
    </xf>
    <xf numFmtId="9" fontId="3" fillId="0" borderId="44" xfId="0" applyNumberFormat="1" applyFont="1" applyFill="1" applyBorder="1" applyAlignment="1">
      <alignment horizontal="center" vertical="center" wrapText="1"/>
    </xf>
    <xf numFmtId="9" fontId="3" fillId="0" borderId="37" xfId="0" applyNumberFormat="1" applyFont="1" applyFill="1" applyBorder="1" applyAlignment="1">
      <alignment horizontal="center" vertical="center" wrapText="1"/>
    </xf>
    <xf numFmtId="9" fontId="3" fillId="0" borderId="63" xfId="0" applyNumberFormat="1" applyFont="1" applyFill="1" applyBorder="1" applyAlignment="1">
      <alignment horizontal="center" vertical="center" wrapText="1"/>
    </xf>
    <xf numFmtId="9" fontId="5" fillId="0" borderId="35" xfId="1" applyFont="1" applyFill="1" applyBorder="1" applyAlignment="1">
      <alignment horizontal="center" vertical="center"/>
    </xf>
    <xf numFmtId="9" fontId="5" fillId="0" borderId="44" xfId="0" applyNumberFormat="1" applyFont="1" applyFill="1" applyBorder="1" applyAlignment="1">
      <alignment horizontal="center" vertical="center"/>
    </xf>
    <xf numFmtId="9" fontId="5" fillId="0" borderId="37" xfId="0" applyNumberFormat="1" applyFont="1" applyFill="1" applyBorder="1" applyAlignment="1">
      <alignment horizontal="center" vertical="center"/>
    </xf>
    <xf numFmtId="9" fontId="5" fillId="0" borderId="42" xfId="0" applyNumberFormat="1" applyFont="1" applyFill="1" applyBorder="1" applyAlignment="1">
      <alignment horizontal="center" vertical="center"/>
    </xf>
    <xf numFmtId="9" fontId="5" fillId="0" borderId="35" xfId="0" applyNumberFormat="1" applyFont="1" applyFill="1" applyBorder="1" applyAlignment="1">
      <alignment horizontal="center" vertical="center"/>
    </xf>
    <xf numFmtId="0" fontId="0" fillId="0" borderId="0" xfId="0" applyFill="1"/>
    <xf numFmtId="1" fontId="4" fillId="3" borderId="33" xfId="0" applyNumberFormat="1" applyFont="1" applyFill="1" applyBorder="1" applyAlignment="1">
      <alignment horizontal="center" vertical="center" wrapText="1"/>
    </xf>
    <xf numFmtId="9" fontId="5" fillId="3" borderId="37" xfId="0" applyNumberFormat="1" applyFont="1" applyFill="1" applyBorder="1" applyAlignment="1">
      <alignment horizontal="left" vertical="top"/>
    </xf>
    <xf numFmtId="2" fontId="5" fillId="3" borderId="33" xfId="0" applyNumberFormat="1" applyFont="1" applyFill="1" applyBorder="1" applyAlignment="1">
      <alignment horizontal="center" vertical="center"/>
    </xf>
    <xf numFmtId="164" fontId="5" fillId="3" borderId="33" xfId="0" applyNumberFormat="1" applyFont="1" applyFill="1" applyBorder="1" applyAlignment="1">
      <alignment horizontal="center" vertical="center"/>
    </xf>
    <xf numFmtId="1" fontId="4" fillId="3" borderId="30" xfId="0" applyNumberFormat="1" applyFont="1" applyFill="1" applyBorder="1" applyAlignment="1">
      <alignment horizontal="center" vertical="center"/>
    </xf>
    <xf numFmtId="1" fontId="4" fillId="3" borderId="47" xfId="0" applyNumberFormat="1" applyFont="1" applyFill="1" applyBorder="1" applyAlignment="1">
      <alignment horizontal="center" vertical="center"/>
    </xf>
    <xf numFmtId="9" fontId="4" fillId="3" borderId="44" xfId="0" applyNumberFormat="1" applyFont="1" applyFill="1" applyBorder="1" applyAlignment="1">
      <alignment horizontal="center" vertical="center"/>
    </xf>
    <xf numFmtId="1" fontId="5" fillId="3" borderId="32" xfId="0" applyNumberFormat="1" applyFont="1" applyFill="1" applyBorder="1" applyAlignment="1">
      <alignment horizontal="center" vertical="center"/>
    </xf>
    <xf numFmtId="9" fontId="5" fillId="3" borderId="37" xfId="0" applyNumberFormat="1" applyFont="1" applyFill="1" applyBorder="1" applyAlignment="1">
      <alignment horizontal="center" vertical="center"/>
    </xf>
    <xf numFmtId="2" fontId="5" fillId="3" borderId="17" xfId="0" applyNumberFormat="1" applyFont="1" applyFill="1" applyBorder="1" applyAlignment="1">
      <alignment horizontal="center" vertical="center"/>
    </xf>
    <xf numFmtId="9" fontId="5" fillId="3" borderId="35" xfId="0" applyNumberFormat="1" applyFont="1" applyFill="1" applyBorder="1" applyAlignment="1">
      <alignment horizontal="center" vertical="center"/>
    </xf>
    <xf numFmtId="9" fontId="5" fillId="3" borderId="35" xfId="0" applyNumberFormat="1" applyFont="1" applyFill="1" applyBorder="1" applyAlignment="1">
      <alignment horizontal="left" vertical="top"/>
    </xf>
    <xf numFmtId="2" fontId="19" fillId="0" borderId="1" xfId="0" applyNumberFormat="1" applyFont="1" applyBorder="1" applyAlignment="1">
      <alignment horizontal="center" vertical="center" wrapText="1"/>
    </xf>
    <xf numFmtId="2" fontId="3" fillId="3" borderId="33" xfId="0" applyNumberFormat="1" applyFont="1" applyFill="1" applyBorder="1" applyAlignment="1">
      <alignment horizontal="center" vertical="center" wrapText="1"/>
    </xf>
    <xf numFmtId="9" fontId="3" fillId="3" borderId="40" xfId="0" applyNumberFormat="1" applyFont="1" applyFill="1" applyBorder="1" applyAlignment="1">
      <alignment horizontal="left" vertical="top" wrapText="1"/>
    </xf>
    <xf numFmtId="164" fontId="3" fillId="3" borderId="15" xfId="0" applyNumberFormat="1" applyFont="1" applyFill="1" applyBorder="1" applyAlignment="1">
      <alignment horizontal="center" vertical="center" wrapText="1"/>
    </xf>
    <xf numFmtId="9" fontId="3" fillId="3" borderId="44" xfId="0" applyNumberFormat="1" applyFont="1" applyFill="1" applyBorder="1" applyAlignment="1">
      <alignment horizontal="center" vertical="center" wrapText="1"/>
    </xf>
    <xf numFmtId="0" fontId="3" fillId="3" borderId="32" xfId="0" applyFont="1" applyFill="1" applyBorder="1" applyAlignment="1">
      <alignment horizontal="center" vertical="center" wrapText="1"/>
    </xf>
    <xf numFmtId="1" fontId="4" fillId="3" borderId="32" xfId="0" applyNumberFormat="1" applyFont="1" applyFill="1" applyBorder="1" applyAlignment="1">
      <alignment horizontal="center" vertical="center" wrapText="1"/>
    </xf>
    <xf numFmtId="0" fontId="3" fillId="3" borderId="46" xfId="0" applyFont="1" applyFill="1" applyBorder="1" applyAlignment="1">
      <alignment horizontal="center" vertical="center" wrapText="1"/>
    </xf>
    <xf numFmtId="0" fontId="3" fillId="3" borderId="45" xfId="0" applyFont="1" applyFill="1" applyBorder="1" applyAlignment="1">
      <alignment horizontal="center" vertical="center" wrapText="1"/>
    </xf>
    <xf numFmtId="0" fontId="3" fillId="3" borderId="62" xfId="0" applyFont="1" applyFill="1" applyBorder="1" applyAlignment="1">
      <alignment horizontal="center" vertical="center" wrapText="1"/>
    </xf>
    <xf numFmtId="0" fontId="3" fillId="3" borderId="33" xfId="0" applyFont="1" applyFill="1" applyBorder="1" applyAlignment="1">
      <alignment horizontal="center" vertical="center" wrapText="1"/>
    </xf>
    <xf numFmtId="9" fontId="5" fillId="3" borderId="46" xfId="1" applyFont="1" applyFill="1" applyBorder="1" applyAlignment="1">
      <alignment horizontal="center" vertical="center"/>
    </xf>
    <xf numFmtId="0" fontId="5" fillId="3" borderId="45" xfId="0" applyFont="1" applyFill="1" applyBorder="1" applyAlignment="1">
      <alignment horizontal="center" vertical="center"/>
    </xf>
    <xf numFmtId="0" fontId="5" fillId="3" borderId="32" xfId="0" applyFont="1" applyFill="1" applyBorder="1" applyAlignment="1">
      <alignment horizontal="center" vertical="center"/>
    </xf>
    <xf numFmtId="2" fontId="5" fillId="3" borderId="32" xfId="4" applyNumberFormat="1" applyFont="1" applyFill="1" applyBorder="1" applyAlignment="1">
      <alignment horizontal="center" vertical="center"/>
    </xf>
    <xf numFmtId="9" fontId="5" fillId="3" borderId="32" xfId="1" applyFont="1" applyFill="1" applyBorder="1" applyAlignment="1">
      <alignment horizontal="center" vertical="center"/>
    </xf>
    <xf numFmtId="164" fontId="4" fillId="3" borderId="15" xfId="0" applyNumberFormat="1" applyFont="1" applyFill="1" applyBorder="1" applyAlignment="1">
      <alignment horizontal="center" vertical="center"/>
    </xf>
    <xf numFmtId="0" fontId="5" fillId="3" borderId="46" xfId="0" applyFont="1" applyFill="1" applyBorder="1" applyAlignment="1">
      <alignment horizontal="center" vertical="center"/>
    </xf>
    <xf numFmtId="9" fontId="4" fillId="3" borderId="45" xfId="1" applyFont="1" applyFill="1" applyBorder="1" applyAlignment="1" applyProtection="1">
      <alignment horizontal="center" vertical="center" wrapText="1"/>
    </xf>
    <xf numFmtId="1" fontId="5" fillId="3" borderId="15" xfId="0" applyNumberFormat="1" applyFont="1" applyFill="1" applyBorder="1" applyAlignment="1">
      <alignment horizontal="center" vertical="center"/>
    </xf>
    <xf numFmtId="1" fontId="5" fillId="3" borderId="45" xfId="0" applyNumberFormat="1" applyFont="1" applyFill="1" applyBorder="1" applyAlignment="1">
      <alignment horizontal="center" vertical="center"/>
    </xf>
    <xf numFmtId="2" fontId="5" fillId="3" borderId="32" xfId="0" applyNumberFormat="1" applyFont="1" applyFill="1" applyBorder="1" applyAlignment="1">
      <alignment horizontal="center" vertical="center"/>
    </xf>
    <xf numFmtId="9" fontId="5" fillId="3" borderId="33" xfId="1" applyFont="1" applyFill="1" applyBorder="1" applyAlignment="1">
      <alignment horizontal="center" vertical="center"/>
    </xf>
    <xf numFmtId="164" fontId="5" fillId="3" borderId="32" xfId="0" applyNumberFormat="1" applyFont="1" applyFill="1" applyBorder="1" applyAlignment="1">
      <alignment horizontal="center" vertical="center"/>
    </xf>
    <xf numFmtId="0" fontId="8" fillId="4" borderId="27" xfId="0" applyFont="1" applyFill="1" applyBorder="1" applyAlignment="1">
      <alignment horizontal="left" vertical="center"/>
    </xf>
    <xf numFmtId="0" fontId="8" fillId="4" borderId="28" xfId="0" applyFont="1" applyFill="1" applyBorder="1" applyAlignment="1">
      <alignment horizontal="left" vertical="center"/>
    </xf>
    <xf numFmtId="0" fontId="8" fillId="4" borderId="29" xfId="0" applyFont="1" applyFill="1" applyBorder="1" applyAlignment="1">
      <alignment horizontal="left" vertical="center"/>
    </xf>
    <xf numFmtId="0" fontId="13" fillId="2" borderId="6"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50" xfId="0" applyFont="1" applyFill="1" applyBorder="1" applyAlignment="1">
      <alignment horizontal="center" vertical="center" wrapText="1"/>
    </xf>
    <xf numFmtId="0" fontId="8" fillId="2" borderId="48" xfId="0" applyFont="1" applyFill="1" applyBorder="1" applyAlignment="1">
      <alignment horizontal="center" vertical="center" wrapText="1"/>
    </xf>
    <xf numFmtId="14" fontId="14" fillId="4" borderId="27" xfId="0" applyNumberFormat="1" applyFont="1" applyFill="1" applyBorder="1" applyAlignment="1">
      <alignment horizontal="left" vertical="center"/>
    </xf>
    <xf numFmtId="14" fontId="14" fillId="4" borderId="28" xfId="0" applyNumberFormat="1" applyFont="1" applyFill="1" applyBorder="1" applyAlignment="1">
      <alignment horizontal="left" vertical="center"/>
    </xf>
    <xf numFmtId="14" fontId="14" fillId="4" borderId="28" xfId="0" applyNumberFormat="1" applyFont="1" applyFill="1" applyBorder="1" applyAlignment="1">
      <alignment horizontal="left" vertical="center" wrapText="1"/>
    </xf>
    <xf numFmtId="14" fontId="14" fillId="4" borderId="0" xfId="0" applyNumberFormat="1" applyFont="1" applyFill="1" applyAlignment="1">
      <alignment horizontal="left" vertical="center"/>
    </xf>
    <xf numFmtId="14" fontId="14" fillId="4" borderId="22" xfId="0" applyNumberFormat="1" applyFont="1" applyFill="1" applyBorder="1" applyAlignment="1">
      <alignment horizontal="left" vertical="center"/>
    </xf>
    <xf numFmtId="0" fontId="22" fillId="2" borderId="53" xfId="0" applyFont="1" applyFill="1" applyBorder="1" applyAlignment="1">
      <alignment horizontal="center" vertical="center" wrapText="1"/>
    </xf>
    <xf numFmtId="0" fontId="22" fillId="2" borderId="52" xfId="0" applyFont="1" applyFill="1" applyBorder="1" applyAlignment="1">
      <alignment horizontal="center" vertical="center" wrapText="1"/>
    </xf>
    <xf numFmtId="0" fontId="22" fillId="2" borderId="1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8" fillId="2" borderId="5"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0" xfId="0" applyFont="1" applyFill="1" applyAlignment="1">
      <alignment horizontal="center" vertical="center" wrapText="1"/>
    </xf>
    <xf numFmtId="0" fontId="13" fillId="2" borderId="5"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0" xfId="0" applyFont="1" applyFill="1" applyAlignment="1">
      <alignment horizontal="center" vertical="center" wrapText="1"/>
    </xf>
    <xf numFmtId="0" fontId="14" fillId="0" borderId="14" xfId="0" applyFont="1" applyBorder="1" applyAlignment="1">
      <alignment horizontal="left" vertical="center"/>
    </xf>
    <xf numFmtId="0" fontId="14" fillId="0" borderId="15" xfId="0" applyFont="1" applyBorder="1" applyAlignment="1">
      <alignment horizontal="left" vertical="center"/>
    </xf>
    <xf numFmtId="0" fontId="14" fillId="0" borderId="21" xfId="0" applyFont="1" applyBorder="1" applyAlignment="1">
      <alignment horizontal="left" vertical="center"/>
    </xf>
    <xf numFmtId="0" fontId="14" fillId="0" borderId="33" xfId="0" applyFont="1" applyBorder="1" applyAlignment="1">
      <alignment horizontal="left" vertical="center"/>
    </xf>
    <xf numFmtId="0" fontId="14" fillId="0" borderId="16" xfId="0" applyFont="1" applyBorder="1" applyAlignment="1">
      <alignment horizontal="left" vertical="center"/>
    </xf>
    <xf numFmtId="0" fontId="14" fillId="0" borderId="17" xfId="0" applyFont="1" applyBorder="1" applyAlignment="1">
      <alignment horizontal="left" vertical="center"/>
    </xf>
    <xf numFmtId="0" fontId="13" fillId="0" borderId="26"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67"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0" xfId="0" applyFont="1" applyAlignment="1">
      <alignment horizontal="center" vertical="center" wrapText="1"/>
    </xf>
    <xf numFmtId="0" fontId="13" fillId="0" borderId="39"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68" xfId="0" applyFont="1" applyBorder="1" applyAlignment="1">
      <alignment horizontal="center" vertical="center" wrapText="1"/>
    </xf>
    <xf numFmtId="0" fontId="8" fillId="2" borderId="26"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44"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40" xfId="0" applyFont="1" applyBorder="1" applyAlignment="1">
      <alignment horizontal="justify" vertical="center" wrapText="1"/>
    </xf>
    <xf numFmtId="0" fontId="3" fillId="0" borderId="42" xfId="0" applyFont="1" applyBorder="1" applyAlignment="1">
      <alignment horizontal="center" vertical="center" wrapText="1"/>
    </xf>
    <xf numFmtId="0" fontId="3" fillId="0" borderId="42" xfId="0" applyFont="1" applyBorder="1" applyAlignment="1">
      <alignment horizontal="justify" vertical="center" wrapText="1"/>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3" fillId="0" borderId="54" xfId="0" applyFont="1" applyBorder="1" applyAlignment="1">
      <alignment horizontal="center" vertical="center"/>
    </xf>
    <xf numFmtId="0" fontId="3" fillId="3" borderId="5" xfId="0" applyFont="1" applyFill="1" applyBorder="1" applyAlignment="1">
      <alignment horizontal="justify" vertical="center" wrapText="1"/>
    </xf>
    <xf numFmtId="0" fontId="3" fillId="3" borderId="40" xfId="0" applyFont="1" applyFill="1" applyBorder="1" applyAlignment="1">
      <alignment horizontal="justify" vertical="center" wrapText="1"/>
    </xf>
    <xf numFmtId="0" fontId="3" fillId="3" borderId="42" xfId="0" applyFont="1" applyFill="1" applyBorder="1" applyAlignment="1">
      <alignment horizontal="justify" vertical="center" wrapText="1"/>
    </xf>
    <xf numFmtId="0" fontId="3" fillId="3" borderId="54" xfId="0" applyFont="1" applyFill="1" applyBorder="1" applyAlignment="1">
      <alignment horizontal="justify" vertical="center" wrapText="1"/>
    </xf>
    <xf numFmtId="0" fontId="3" fillId="0" borderId="54" xfId="0" applyFont="1" applyBorder="1" applyAlignment="1">
      <alignment horizontal="justify" vertical="center" wrapText="1"/>
    </xf>
    <xf numFmtId="0" fontId="3" fillId="0" borderId="24" xfId="0" applyFont="1" applyBorder="1" applyAlignment="1">
      <alignment horizontal="justify" vertical="center" wrapText="1"/>
    </xf>
    <xf numFmtId="0" fontId="3" fillId="0" borderId="22" xfId="0" applyFont="1" applyBorder="1" applyAlignment="1">
      <alignment horizontal="justify" vertical="center" wrapText="1"/>
    </xf>
    <xf numFmtId="0" fontId="3" fillId="0" borderId="64" xfId="0" applyFont="1" applyBorder="1" applyAlignment="1">
      <alignment horizontal="justify" vertical="center" wrapText="1"/>
    </xf>
    <xf numFmtId="0" fontId="3" fillId="0" borderId="44" xfId="0" applyFont="1" applyBorder="1" applyAlignment="1">
      <alignment horizontal="center" vertical="center" wrapText="1"/>
    </xf>
    <xf numFmtId="0" fontId="3" fillId="0" borderId="37" xfId="0" applyFont="1" applyBorder="1" applyAlignment="1">
      <alignment horizontal="center" vertical="center" wrapText="1"/>
    </xf>
    <xf numFmtId="0" fontId="3" fillId="3" borderId="5" xfId="0" applyFont="1" applyFill="1" applyBorder="1" applyAlignment="1">
      <alignment horizontal="center" vertical="center" wrapText="1"/>
    </xf>
    <xf numFmtId="0" fontId="3" fillId="3" borderId="54" xfId="0" applyFont="1" applyFill="1" applyBorder="1" applyAlignment="1">
      <alignment horizontal="center" vertical="center" wrapText="1"/>
    </xf>
    <xf numFmtId="0" fontId="3" fillId="3" borderId="5" xfId="0" applyFont="1" applyFill="1" applyBorder="1" applyAlignment="1">
      <alignment horizontal="center" vertical="center"/>
    </xf>
    <xf numFmtId="0" fontId="3" fillId="3" borderId="54" xfId="0" applyFont="1" applyFill="1" applyBorder="1" applyAlignment="1">
      <alignment horizontal="center" vertical="center"/>
    </xf>
    <xf numFmtId="0" fontId="2" fillId="0" borderId="5" xfId="0" applyFont="1" applyBorder="1" applyAlignment="1">
      <alignment vertical="center" wrapText="1"/>
    </xf>
    <xf numFmtId="0" fontId="2" fillId="0" borderId="10" xfId="0" applyFont="1" applyBorder="1" applyAlignment="1">
      <alignment vertical="center" wrapText="1"/>
    </xf>
    <xf numFmtId="0" fontId="2" fillId="0" borderId="54" xfId="0" applyFont="1" applyBorder="1" applyAlignment="1">
      <alignment vertical="center" wrapText="1"/>
    </xf>
    <xf numFmtId="0" fontId="3" fillId="3" borderId="10"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54" xfId="0" applyFont="1" applyFill="1" applyBorder="1" applyAlignment="1">
      <alignment horizontal="center" vertical="center" wrapText="1"/>
    </xf>
    <xf numFmtId="0" fontId="0" fillId="0" borderId="23" xfId="0" applyBorder="1" applyAlignment="1">
      <alignment horizontal="center" vertical="top"/>
    </xf>
    <xf numFmtId="0" fontId="0" fillId="0" borderId="0" xfId="0" applyAlignment="1">
      <alignment horizontal="center" vertical="top"/>
    </xf>
    <xf numFmtId="0" fontId="0" fillId="0" borderId="0" xfId="0" applyAlignment="1">
      <alignment horizontal="center"/>
    </xf>
    <xf numFmtId="0" fontId="20" fillId="0" borderId="55" xfId="0" applyFont="1" applyBorder="1" applyAlignment="1">
      <alignment horizontal="center"/>
    </xf>
    <xf numFmtId="0" fontId="20" fillId="0" borderId="56" xfId="0" applyFont="1" applyBorder="1" applyAlignment="1">
      <alignment horizontal="center"/>
    </xf>
    <xf numFmtId="0" fontId="20" fillId="0" borderId="58" xfId="0" applyFont="1" applyBorder="1" applyAlignment="1">
      <alignment horizontal="center"/>
    </xf>
    <xf numFmtId="0" fontId="20" fillId="0" borderId="60" xfId="0" applyFont="1" applyBorder="1" applyAlignment="1">
      <alignment horizontal="center"/>
    </xf>
    <xf numFmtId="0" fontId="20" fillId="6" borderId="59" xfId="0" applyFont="1" applyFill="1" applyBorder="1" applyAlignment="1">
      <alignment horizontal="center"/>
    </xf>
    <xf numFmtId="0" fontId="20" fillId="6" borderId="56" xfId="0" applyFont="1" applyFill="1" applyBorder="1" applyAlignment="1">
      <alignment horizontal="center"/>
    </xf>
    <xf numFmtId="0" fontId="20" fillId="6" borderId="57" xfId="0" applyFont="1" applyFill="1" applyBorder="1" applyAlignment="1">
      <alignment horizontal="center"/>
    </xf>
    <xf numFmtId="0" fontId="20" fillId="0" borderId="25" xfId="0" applyFont="1" applyBorder="1" applyAlignment="1">
      <alignment horizontal="center"/>
    </xf>
    <xf numFmtId="0" fontId="26" fillId="9" borderId="0" xfId="0" applyFont="1" applyFill="1" applyAlignment="1">
      <alignment horizontal="center"/>
    </xf>
    <xf numFmtId="0" fontId="27" fillId="9" borderId="23" xfId="0" applyFont="1" applyFill="1" applyBorder="1" applyAlignment="1">
      <alignment horizontal="right" wrapText="1"/>
    </xf>
    <xf numFmtId="0" fontId="28" fillId="9" borderId="0" xfId="0" applyFont="1" applyFill="1" applyAlignment="1">
      <alignment horizontal="right" wrapText="1"/>
    </xf>
    <xf numFmtId="0" fontId="28" fillId="9" borderId="27" xfId="0" applyFont="1" applyFill="1" applyBorder="1" applyAlignment="1">
      <alignment horizontal="right" wrapText="1"/>
    </xf>
    <xf numFmtId="0" fontId="28" fillId="9" borderId="28" xfId="0" applyFont="1" applyFill="1" applyBorder="1" applyAlignment="1">
      <alignment horizontal="right" wrapText="1"/>
    </xf>
    <xf numFmtId="0" fontId="25" fillId="8" borderId="25" xfId="0" applyFont="1" applyFill="1" applyBorder="1" applyAlignment="1">
      <alignment horizontal="center" wrapText="1"/>
    </xf>
    <xf numFmtId="0" fontId="25" fillId="8" borderId="24" xfId="0" applyFont="1" applyFill="1" applyBorder="1" applyAlignment="1">
      <alignment horizontal="center" wrapText="1"/>
    </xf>
    <xf numFmtId="0" fontId="25" fillId="8" borderId="28" xfId="0" applyFont="1" applyFill="1" applyBorder="1" applyAlignment="1">
      <alignment horizontal="center" wrapText="1"/>
    </xf>
    <xf numFmtId="0" fontId="25" fillId="8" borderId="29" xfId="0" applyFont="1" applyFill="1" applyBorder="1" applyAlignment="1">
      <alignment horizontal="center" wrapText="1"/>
    </xf>
    <xf numFmtId="0" fontId="29" fillId="3" borderId="26" xfId="0" applyFont="1" applyFill="1" applyBorder="1" applyAlignment="1">
      <alignment horizontal="center"/>
    </xf>
    <xf numFmtId="0" fontId="29" fillId="3" borderId="25" xfId="0" applyFont="1" applyFill="1" applyBorder="1" applyAlignment="1">
      <alignment horizontal="center"/>
    </xf>
    <xf numFmtId="0" fontId="29" fillId="3" borderId="24" xfId="0" applyFont="1" applyFill="1" applyBorder="1" applyAlignment="1">
      <alignment horizontal="center"/>
    </xf>
    <xf numFmtId="0" fontId="30" fillId="3" borderId="23" xfId="5" applyFont="1" applyFill="1" applyBorder="1" applyAlignment="1">
      <alignment horizontal="center" vertical="center"/>
    </xf>
    <xf numFmtId="0" fontId="30" fillId="3" borderId="0" xfId="5" applyFont="1" applyFill="1" applyBorder="1" applyAlignment="1">
      <alignment horizontal="center" vertical="center"/>
    </xf>
    <xf numFmtId="0" fontId="30" fillId="3" borderId="22" xfId="5" applyFont="1" applyFill="1" applyBorder="1" applyAlignment="1">
      <alignment horizontal="center" vertical="center"/>
    </xf>
    <xf numFmtId="0" fontId="30" fillId="3" borderId="27" xfId="5" applyFont="1" applyFill="1" applyBorder="1" applyAlignment="1">
      <alignment horizontal="center" vertical="center"/>
    </xf>
    <xf numFmtId="0" fontId="30" fillId="3" borderId="28" xfId="5" applyFont="1" applyFill="1" applyBorder="1" applyAlignment="1">
      <alignment horizontal="center" vertical="center"/>
    </xf>
    <xf numFmtId="0" fontId="30" fillId="3" borderId="29" xfId="5" applyFont="1" applyFill="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cellXfs>
  <cellStyles count="6">
    <cellStyle name="Hipervínculo" xfId="5" builtinId="8"/>
    <cellStyle name="Millares" xfId="4" builtinId="3"/>
    <cellStyle name="Normal" xfId="0" builtinId="0"/>
    <cellStyle name="Normal 2" xfId="3" xr:uid="{00000000-0005-0000-0000-000003000000}"/>
    <cellStyle name="Normal 5" xfId="2" xr:uid="{00000000-0005-0000-0000-000004000000}"/>
    <cellStyle name="Porcentaje" xfId="1" builtinId="5"/>
  </cellStyles>
  <dxfs count="47">
    <dxf>
      <numFmt numFmtId="13" formatCode="0%"/>
    </dxf>
    <dxf>
      <numFmt numFmtId="13" formatCode="0%"/>
    </dxf>
    <dxf>
      <numFmt numFmtId="13" formatCode="0%"/>
    </dxf>
    <dxf>
      <font>
        <b val="0"/>
        <i val="0"/>
        <strike val="0"/>
        <condense val="0"/>
        <extend val="0"/>
        <outline val="0"/>
        <shadow val="0"/>
        <u val="none"/>
        <vertAlign val="baseline"/>
        <sz val="10"/>
        <color theme="1"/>
        <name val="Calibri"/>
        <scheme val="minor"/>
      </font>
      <numFmt numFmtId="3" formatCode="#,##0"/>
      <alignment horizontal="center" vertical="center" textRotation="0" wrapText="1" indent="0" justifyLastLine="0" shrinkToFit="0" readingOrder="0"/>
      <border diagonalUp="0" diagonalDown="0" outline="0">
        <left style="thin">
          <color auto="1"/>
        </left>
        <right/>
        <top style="thin">
          <color auto="1"/>
        </top>
        <bottom style="thin">
          <color auto="1"/>
        </bottom>
      </border>
    </dxf>
    <dxf>
      <font>
        <strike val="0"/>
        <outline val="0"/>
        <shadow val="0"/>
        <u val="none"/>
        <vertAlign val="baseline"/>
        <color auto="1"/>
        <name val="Calibri"/>
        <scheme val="minor"/>
      </font>
      <alignment horizontal="center" vertical="center" textRotation="0" wrapText="1" indent="0" justifyLastLine="0" shrinkToFit="0" readingOrder="0"/>
      <border diagonalUp="0" diagonalDown="0" outline="0">
        <left style="thin">
          <color auto="1"/>
        </left>
        <right style="medium">
          <color auto="1"/>
        </right>
        <top style="thin">
          <color auto="1"/>
        </top>
        <bottom style="thin">
          <color auto="1"/>
        </bottom>
      </border>
    </dxf>
    <dxf>
      <font>
        <strike val="0"/>
        <outline val="0"/>
        <shadow val="0"/>
        <u val="none"/>
        <vertAlign val="baseline"/>
        <color auto="1"/>
        <name val="Calibri"/>
        <scheme val="minor"/>
      </font>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sz val="9"/>
        <color auto="1"/>
        <name val="Calibri"/>
        <scheme val="minor"/>
      </font>
      <numFmt numFmtId="13" formatCode="0%"/>
      <alignment horizontal="left" vertical="top" textRotation="0" wrapText="1" indent="0" justifyLastLine="0" shrinkToFit="0" readingOrder="0"/>
      <border diagonalUp="0" diagonalDown="0" outline="0">
        <left style="medium">
          <color indexed="64"/>
        </left>
        <right style="thin">
          <color auto="1"/>
        </right>
        <top style="thin">
          <color auto="1"/>
        </top>
        <bottom style="thin">
          <color auto="1"/>
        </bottom>
      </border>
    </dxf>
    <dxf>
      <font>
        <b val="0"/>
        <i val="0"/>
        <strike val="0"/>
        <condense val="0"/>
        <extend val="0"/>
        <outline val="0"/>
        <shadow val="0"/>
        <u val="none"/>
        <vertAlign val="baseline"/>
        <sz val="11"/>
        <color auto="1"/>
        <name val="Calibri"/>
        <scheme val="minor"/>
      </font>
      <numFmt numFmtId="13" formatCode="0%"/>
      <alignment horizontal="center" vertical="center" textRotation="0" wrapText="1" indent="0" justifyLastLine="0" shrinkToFit="0" readingOrder="0"/>
      <border diagonalUp="0" diagonalDown="0" outline="0">
        <left style="thin">
          <color auto="1"/>
        </left>
        <right style="medium">
          <color indexed="64"/>
        </right>
        <top style="thin">
          <color auto="1"/>
        </top>
        <bottom style="thin">
          <color auto="1"/>
        </bottom>
      </border>
    </dxf>
    <dxf>
      <font>
        <b val="0"/>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auto="1"/>
        </left>
        <right style="medium">
          <color indexed="64"/>
        </right>
        <top style="thin">
          <color indexed="64"/>
        </top>
        <bottom style="thin">
          <color indexed="64"/>
        </bottom>
      </border>
    </dxf>
    <dxf>
      <font>
        <b val="0"/>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11"/>
        <color auto="1"/>
        <name val="Calibri"/>
        <scheme val="minor"/>
      </font>
      <numFmt numFmtId="13" formatCode="0%"/>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medium">
          <color indexed="64"/>
        </left>
        <right style="thin">
          <color auto="1"/>
        </right>
        <top style="thin">
          <color indexed="64"/>
        </top>
        <bottom style="thin">
          <color indexed="64"/>
        </bottom>
      </border>
    </dxf>
    <dxf>
      <font>
        <b/>
        <i val="0"/>
        <strike val="0"/>
        <condense val="0"/>
        <extend val="0"/>
        <outline val="0"/>
        <shadow val="0"/>
        <u val="none"/>
        <vertAlign val="baseline"/>
        <sz val="11"/>
        <color auto="1"/>
        <name val="Calibri"/>
        <scheme val="minor"/>
      </font>
      <numFmt numFmtId="1" formatCode="0"/>
      <fill>
        <patternFill patternType="solid">
          <fgColor indexed="64"/>
          <bgColor theme="0"/>
        </patternFill>
      </fill>
      <alignment horizontal="center" vertical="center" textRotation="0" wrapText="1" indent="0" justifyLastLine="0" shrinkToFit="0" readingOrder="0"/>
      <border diagonalUp="0" diagonalDown="0">
        <left/>
        <right/>
        <top/>
        <bottom style="thin">
          <color indexed="64"/>
        </bottom>
      </border>
    </dxf>
    <dxf>
      <font>
        <b/>
        <i val="0"/>
        <strike val="0"/>
        <condense val="0"/>
        <extend val="0"/>
        <outline val="0"/>
        <shadow val="0"/>
        <u val="none"/>
        <vertAlign val="baseline"/>
        <sz val="11"/>
        <color auto="1"/>
        <name val="Calibri"/>
        <scheme val="minor"/>
      </font>
      <fill>
        <patternFill patternType="solid">
          <fgColor indexed="64"/>
          <bgColor theme="0"/>
        </patternFill>
      </fill>
      <alignment horizontal="center" vertical="center" textRotation="0" wrapText="1" indent="0" justifyLastLine="0" shrinkToFit="0" readingOrder="0"/>
      <border diagonalUp="0" diagonalDown="0" outline="0">
        <left/>
        <right/>
        <top/>
        <bottom style="thin">
          <color indexed="64"/>
        </bottom>
      </border>
    </dxf>
    <dxf>
      <font>
        <b/>
        <i val="0"/>
        <strike val="0"/>
        <condense val="0"/>
        <extend val="0"/>
        <outline val="0"/>
        <shadow val="0"/>
        <u val="none"/>
        <vertAlign val="baseline"/>
        <sz val="11"/>
        <color auto="1"/>
        <name val="Calibri"/>
        <scheme val="minor"/>
      </font>
      <fill>
        <patternFill patternType="solid">
          <fgColor indexed="64"/>
          <bgColor theme="0"/>
        </patternFill>
      </fill>
      <alignment horizontal="center" vertical="center" textRotation="0" wrapText="1" indent="0" justifyLastLine="0" shrinkToFit="0" readingOrder="0"/>
      <border diagonalUp="0" diagonalDown="0" outline="0">
        <left/>
        <right/>
        <top/>
        <bottom style="thin">
          <color indexed="64"/>
        </bottom>
      </border>
    </dxf>
    <dxf>
      <font>
        <b/>
        <i val="0"/>
        <strike val="0"/>
        <condense val="0"/>
        <extend val="0"/>
        <outline val="0"/>
        <shadow val="0"/>
        <u val="none"/>
        <vertAlign val="baseline"/>
        <sz val="11"/>
        <color auto="1"/>
        <name val="Calibri"/>
        <scheme val="minor"/>
      </font>
      <fill>
        <patternFill patternType="solid">
          <fgColor indexed="64"/>
          <bgColor theme="0"/>
        </patternFill>
      </fill>
      <alignment horizontal="center" vertical="center" textRotation="0" wrapText="1" indent="0" justifyLastLine="0" shrinkToFit="0" readingOrder="0"/>
      <border diagonalUp="0" diagonalDown="0" outline="0">
        <left/>
        <right/>
        <top/>
        <bottom style="thin">
          <color indexed="64"/>
        </bottom>
      </border>
    </dxf>
    <dxf>
      <font>
        <b/>
        <i val="0"/>
        <strike val="0"/>
        <condense val="0"/>
        <extend val="0"/>
        <outline val="0"/>
        <shadow val="0"/>
        <u val="none"/>
        <vertAlign val="baseline"/>
        <sz val="11"/>
        <color auto="1"/>
        <name val="Calibri"/>
        <scheme val="minor"/>
      </font>
      <fill>
        <patternFill patternType="solid">
          <fgColor indexed="64"/>
          <bgColor theme="0"/>
        </patternFill>
      </fill>
      <alignment horizontal="center" vertical="center" textRotation="0" wrapText="1" indent="0" justifyLastLine="0" shrinkToFit="0" readingOrder="0"/>
      <border diagonalUp="0" diagonalDown="0" outline="0">
        <left/>
        <right/>
        <top/>
        <bottom style="thin">
          <color indexed="64"/>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auto="1"/>
        </left>
        <right/>
        <top style="thin">
          <color auto="1"/>
        </top>
        <bottom style="thin">
          <color auto="1"/>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medium">
          <color indexed="64"/>
        </left>
        <right style="thin">
          <color auto="1"/>
        </right>
        <top style="thin">
          <color auto="1"/>
        </top>
        <bottom style="thin">
          <color auto="1"/>
        </bottom>
      </border>
    </dxf>
    <dxf>
      <font>
        <b val="0"/>
        <i val="0"/>
        <strike val="0"/>
        <condense val="0"/>
        <extend val="0"/>
        <outline val="0"/>
        <shadow val="0"/>
        <u val="none"/>
        <vertAlign val="baseline"/>
        <sz val="9"/>
        <color auto="1"/>
        <name val="Calibri"/>
        <scheme val="minor"/>
      </font>
      <alignment horizontal="center" vertical="center" textRotation="0" wrapText="1" indent="0" justifyLastLine="0" shrinkToFit="0" readingOrder="0"/>
      <border diagonalUp="0" diagonalDown="0" outline="0">
        <left style="thin">
          <color auto="1"/>
        </left>
        <right/>
        <top style="thin">
          <color auto="1"/>
        </top>
        <bottom style="thin">
          <color auto="1"/>
        </bottom>
      </border>
    </dxf>
    <dxf>
      <font>
        <strike val="0"/>
        <outline val="0"/>
        <shadow val="0"/>
        <u val="none"/>
        <vertAlign val="baseline"/>
        <color auto="1"/>
        <name val="Calibri"/>
        <scheme val="minor"/>
      </font>
      <fill>
        <patternFill>
          <fgColor indexed="64"/>
          <bgColor theme="0" tint="-4.9989318521683403E-2"/>
        </patternFill>
      </fill>
      <alignment horizontal="center" vertical="center" textRotation="0" wrapText="0" indent="0" justifyLastLine="0" shrinkToFit="0" readingOrder="0"/>
      <border diagonalUp="0" diagonalDown="0" outline="0">
        <left style="thin">
          <color auto="1"/>
        </left>
        <right/>
        <top style="thin">
          <color auto="1"/>
        </top>
        <bottom style="thin">
          <color auto="1"/>
        </bottom>
      </border>
    </dxf>
    <dxf>
      <font>
        <strike val="0"/>
        <outline val="0"/>
        <shadow val="0"/>
        <u val="none"/>
        <vertAlign val="baseline"/>
        <color auto="1"/>
        <name val="Calibri"/>
        <scheme val="minor"/>
      </font>
      <fill>
        <patternFill>
          <fgColor indexed="64"/>
          <bgColor theme="0" tint="-4.9989318521683403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color auto="1"/>
        <name val="Calibri"/>
        <scheme val="minor"/>
      </font>
      <fill>
        <patternFill>
          <fgColor indexed="64"/>
          <bgColor theme="0" tint="-4.9989318521683403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color auto="1"/>
        <name val="Calibri"/>
        <scheme val="minor"/>
      </font>
      <fill>
        <patternFill>
          <fgColor indexed="64"/>
          <bgColor theme="0" tint="-4.9989318521683403E-2"/>
        </patternFill>
      </fill>
      <alignment horizontal="center" vertical="center" textRotation="0" wrapText="0" indent="0" justifyLastLine="0" shrinkToFit="0" readingOrder="0"/>
      <border diagonalUp="0" diagonalDown="0" outline="0">
        <left style="medium">
          <color indexed="64"/>
        </left>
        <right style="thin">
          <color auto="1"/>
        </right>
        <top style="thin">
          <color auto="1"/>
        </top>
        <bottom style="thin">
          <color auto="1"/>
        </bottom>
      </border>
    </dxf>
    <dxf>
      <font>
        <strike val="0"/>
        <outline val="0"/>
        <shadow val="0"/>
        <u val="none"/>
        <vertAlign val="baseline"/>
        <color auto="1"/>
        <name val="Calibri"/>
        <scheme val="minor"/>
      </font>
      <numFmt numFmtId="3" formatCode="#,##0"/>
      <alignment horizontal="center" vertical="center" textRotation="0" wrapText="1" indent="0" justifyLastLine="0" shrinkToFit="0" readingOrder="0"/>
      <border diagonalUp="0" diagonalDown="0" outline="0">
        <left style="thin">
          <color auto="1"/>
        </left>
        <right style="medium">
          <color indexed="64"/>
        </right>
        <top style="thin">
          <color auto="1"/>
        </top>
        <bottom style="thin">
          <color auto="1"/>
        </bottom>
      </border>
    </dxf>
    <dxf>
      <font>
        <strike val="0"/>
        <outline val="0"/>
        <shadow val="0"/>
        <u val="none"/>
        <vertAlign val="baseline"/>
        <color auto="1"/>
        <name val="Calibri"/>
        <scheme val="minor"/>
      </font>
      <numFmt numFmtId="1" formatCode="0"/>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color auto="1"/>
        <name val="Calibri"/>
        <scheme val="minor"/>
      </font>
      <numFmt numFmtId="3" formatCode="#,##0"/>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sz val="11"/>
        <color auto="1"/>
        <name val="Calibri"/>
        <scheme val="minor"/>
      </font>
      <numFmt numFmtId="1" formatCode="0"/>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auto="1"/>
        </right>
        <top style="thin">
          <color auto="1"/>
        </top>
        <bottom style="thin">
          <color auto="1"/>
        </bottom>
      </border>
    </dxf>
    <dxf>
      <font>
        <b val="0"/>
        <i val="0"/>
        <strike val="0"/>
        <condense val="0"/>
        <extend val="0"/>
        <outline val="0"/>
        <shadow val="0"/>
        <u val="none"/>
        <vertAlign val="baseline"/>
        <sz val="11"/>
        <color auto="1"/>
        <name val="Calibri"/>
        <scheme val="minor"/>
      </font>
      <numFmt numFmtId="3" formatCode="#,##0"/>
      <fill>
        <patternFill patternType="solid">
          <fgColor indexed="64"/>
          <bgColor theme="0"/>
        </patternFill>
      </fill>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auto="1"/>
        <name val="Calibri"/>
        <scheme val="minor"/>
      </font>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style="thin">
          <color indexed="64"/>
        </left>
        <right style="thin">
          <color auto="1"/>
        </right>
        <top style="thin">
          <color auto="1"/>
        </top>
        <bottom style="thin">
          <color auto="1"/>
        </bottom>
      </border>
    </dxf>
    <dxf>
      <font>
        <b val="0"/>
        <i val="0"/>
        <strike val="0"/>
        <condense val="0"/>
        <extend val="0"/>
        <outline val="0"/>
        <shadow val="0"/>
        <u val="none"/>
        <vertAlign val="baseline"/>
        <sz val="12"/>
        <color auto="1"/>
        <name val="Calibri"/>
        <scheme val="minor"/>
      </font>
      <alignment horizontal="left" vertical="center" textRotation="0" wrapText="1" indent="0" justifyLastLine="0" shrinkToFit="0" readingOrder="0"/>
      <border diagonalUp="0" diagonalDown="0" outline="0">
        <left style="thin">
          <color indexed="64"/>
        </left>
        <right style="thin">
          <color auto="1"/>
        </right>
        <top style="thin">
          <color auto="1"/>
        </top>
        <bottom style="thin">
          <color auto="1"/>
        </bottom>
      </border>
    </dxf>
    <dxf>
      <font>
        <b val="0"/>
        <i val="0"/>
        <strike val="0"/>
        <condense val="0"/>
        <extend val="0"/>
        <outline val="0"/>
        <shadow val="0"/>
        <u val="none"/>
        <vertAlign val="baseline"/>
        <sz val="12"/>
        <color auto="1"/>
        <name val="Calibri"/>
        <scheme val="minor"/>
      </font>
      <alignment horizontal="left" vertical="center" textRotation="0" wrapText="1" indent="0" justifyLastLine="0" shrinkToFit="0" readingOrder="0"/>
      <border diagonalUp="0" diagonalDown="0" outline="0">
        <left style="thin">
          <color auto="1"/>
        </left>
        <right style="thin">
          <color indexed="64"/>
        </right>
        <top style="thin">
          <color auto="1"/>
        </top>
        <bottom style="thin">
          <color auto="1"/>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indexed="64"/>
        </right>
        <top style="thin">
          <color auto="1"/>
        </top>
        <bottom style="thin">
          <color auto="1"/>
        </bottom>
      </border>
    </dxf>
    <dxf>
      <font>
        <b val="0"/>
        <i val="0"/>
        <strike val="0"/>
        <condense val="0"/>
        <extend val="0"/>
        <outline val="0"/>
        <shadow val="0"/>
        <u val="none"/>
        <vertAlign val="baseline"/>
        <sz val="11"/>
        <color auto="1"/>
        <name val="Calibri"/>
        <scheme val="minor"/>
      </font>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medium">
          <color indexed="64"/>
        </left>
        <right style="medium">
          <color indexed="64"/>
        </right>
        <top style="medium">
          <color indexed="64"/>
        </top>
      </border>
    </dxf>
    <dxf>
      <font>
        <strike val="0"/>
        <outline val="0"/>
        <shadow val="0"/>
        <u val="none"/>
        <vertAlign val="baseline"/>
        <name val="Calibri"/>
        <scheme val="minor"/>
      </font>
    </dxf>
    <dxf>
      <font>
        <b val="0"/>
        <i val="0"/>
        <strike val="0"/>
        <condense val="0"/>
        <extend val="0"/>
        <outline val="0"/>
        <shadow val="0"/>
        <u val="none"/>
        <vertAlign val="baseline"/>
        <sz val="10"/>
        <color theme="1"/>
        <name val="Calibri"/>
        <scheme val="minor"/>
      </font>
      <fill>
        <patternFill patternType="solid">
          <fgColor indexed="64"/>
          <bgColor theme="0"/>
        </patternFill>
      </fill>
      <alignment horizontal="center" vertical="center" textRotation="0" wrapText="1" indent="0" justifyLastLine="0" shrinkToFit="0" readingOrder="0"/>
    </dxf>
    <dxf>
      <fill>
        <patternFill>
          <bgColor theme="7"/>
        </patternFill>
      </fill>
    </dxf>
    <dxf>
      <fill>
        <patternFill>
          <bgColor theme="9" tint="0.39994506668294322"/>
        </patternFill>
      </fill>
    </dxf>
    <dxf>
      <fill>
        <patternFill>
          <bgColor theme="5" tint="-0.24994659260841701"/>
        </patternFill>
      </fill>
    </dxf>
    <dxf>
      <font>
        <color theme="0"/>
      </font>
    </dxf>
    <dxf>
      <font>
        <color theme="0"/>
      </font>
      <fill>
        <patternFill>
          <bgColor rgb="FFC00000"/>
        </patternFill>
      </fill>
    </dxf>
    <dxf>
      <font>
        <color theme="9" tint="0.39994506668294322"/>
      </font>
      <fill>
        <patternFill>
          <bgColor theme="9" tint="0.39994506668294322"/>
        </patternFill>
      </fill>
    </dxf>
    <dxf>
      <numFmt numFmtId="13" formatCode="0%"/>
    </dxf>
  </dxfs>
  <tableStyles count="0" defaultTableStyle="TableStyleMedium2" defaultPivotStyle="PivotStyleLight16"/>
  <colors>
    <mruColors>
      <color rgb="FFFFDDDD"/>
      <color rgb="FFF83A3A"/>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575661824812927"/>
          <c:y val="0.11975395810405479"/>
          <c:w val="0.39511758787650131"/>
          <c:h val="0.8789685516379887"/>
        </c:manualLayout>
      </c:layout>
      <c:doughnutChart>
        <c:varyColors val="1"/>
        <c:ser>
          <c:idx val="0"/>
          <c:order val="0"/>
          <c:tx>
            <c:v>BASE</c:v>
          </c:tx>
          <c:spPr>
            <a:scene3d>
              <a:camera prst="orthographicFront"/>
              <a:lightRig rig="threePt" dir="t"/>
            </a:scene3d>
            <a:sp3d>
              <a:bevelT/>
            </a:sp3d>
          </c:spPr>
          <c:dPt>
            <c:idx val="0"/>
            <c:bubble3D val="0"/>
            <c:spPr>
              <a:solidFill>
                <a:srgbClr val="FF0000"/>
              </a:solidFill>
              <a:scene3d>
                <a:camera prst="orthographicFront"/>
                <a:lightRig rig="threePt" dir="t"/>
              </a:scene3d>
              <a:sp3d>
                <a:bevelT/>
              </a:sp3d>
            </c:spPr>
            <c:extLst>
              <c:ext xmlns:c16="http://schemas.microsoft.com/office/drawing/2014/chart" uri="{C3380CC4-5D6E-409C-BE32-E72D297353CC}">
                <c16:uniqueId val="{0000000D-7BF5-4251-915E-24050D29DFF3}"/>
              </c:ext>
            </c:extLst>
          </c:dPt>
          <c:dPt>
            <c:idx val="2"/>
            <c:bubble3D val="0"/>
            <c:spPr>
              <a:solidFill>
                <a:schemeClr val="accent4"/>
              </a:solidFill>
              <a:scene3d>
                <a:camera prst="orthographicFront"/>
                <a:lightRig rig="threePt" dir="t"/>
              </a:scene3d>
              <a:sp3d>
                <a:bevelT/>
              </a:sp3d>
            </c:spPr>
            <c:extLst>
              <c:ext xmlns:c16="http://schemas.microsoft.com/office/drawing/2014/chart" uri="{C3380CC4-5D6E-409C-BE32-E72D297353CC}">
                <c16:uniqueId val="{0000000B-7BF5-4251-915E-24050D29DFF3}"/>
              </c:ext>
            </c:extLst>
          </c:dPt>
          <c:dPt>
            <c:idx val="3"/>
            <c:bubble3D val="0"/>
            <c:spPr>
              <a:solidFill>
                <a:schemeClr val="accent6"/>
              </a:solidFill>
              <a:scene3d>
                <a:camera prst="orthographicFront"/>
                <a:lightRig rig="threePt" dir="t"/>
              </a:scene3d>
              <a:sp3d>
                <a:bevelT/>
              </a:sp3d>
            </c:spPr>
            <c:extLst>
              <c:ext xmlns:c16="http://schemas.microsoft.com/office/drawing/2014/chart" uri="{C3380CC4-5D6E-409C-BE32-E72D297353CC}">
                <c16:uniqueId val="{0000000A-7BF5-4251-915E-24050D29DFF3}"/>
              </c:ext>
            </c:extLst>
          </c:dPt>
          <c:dPt>
            <c:idx val="4"/>
            <c:bubble3D val="0"/>
            <c:spPr>
              <a:noFill/>
              <a:scene3d>
                <a:camera prst="orthographicFront"/>
                <a:lightRig rig="threePt" dir="t"/>
              </a:scene3d>
              <a:sp3d>
                <a:bevelT/>
              </a:sp3d>
            </c:spPr>
            <c:extLst>
              <c:ext xmlns:c16="http://schemas.microsoft.com/office/drawing/2014/chart" uri="{C3380CC4-5D6E-409C-BE32-E72D297353CC}">
                <c16:uniqueId val="{00000001-A72F-4743-A997-190E9F04F4A7}"/>
              </c:ext>
            </c:extLst>
          </c:dPt>
          <c:cat>
            <c:numLit>
              <c:formatCode>General</c:formatCode>
              <c:ptCount val="5"/>
              <c:pt idx="0">
                <c:v>0.5</c:v>
              </c:pt>
              <c:pt idx="1">
                <c:v>0.6</c:v>
              </c:pt>
              <c:pt idx="2">
                <c:v>0.8</c:v>
              </c:pt>
              <c:pt idx="3">
                <c:v>1</c:v>
              </c:pt>
            </c:numLit>
          </c:cat>
          <c:val>
            <c:numRef>
              <c:f>GRÁFICOAVANCE!$F$25:$F$29</c:f>
              <c:numCache>
                <c:formatCode>0%</c:formatCode>
                <c:ptCount val="5"/>
                <c:pt idx="0">
                  <c:v>0.2</c:v>
                </c:pt>
                <c:pt idx="1">
                  <c:v>0.3</c:v>
                </c:pt>
                <c:pt idx="2">
                  <c:v>0.3</c:v>
                </c:pt>
                <c:pt idx="3">
                  <c:v>0.2</c:v>
                </c:pt>
                <c:pt idx="4">
                  <c:v>1</c:v>
                </c:pt>
              </c:numCache>
            </c:numRef>
          </c:val>
          <c:extLst>
            <c:ext xmlns:c16="http://schemas.microsoft.com/office/drawing/2014/chart" uri="{C3380CC4-5D6E-409C-BE32-E72D297353CC}">
              <c16:uniqueId val="{00000002-A72F-4743-A997-190E9F04F4A7}"/>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explosion val="10"/>
          <c:dPt>
            <c:idx val="0"/>
            <c:bubble3D val="0"/>
            <c:spPr>
              <a:noFill/>
            </c:spPr>
            <c:extLst>
              <c:ext xmlns:c16="http://schemas.microsoft.com/office/drawing/2014/chart" uri="{C3380CC4-5D6E-409C-BE32-E72D297353CC}">
                <c16:uniqueId val="{00000004-A72F-4743-A997-190E9F04F4A7}"/>
              </c:ext>
            </c:extLst>
          </c:dPt>
          <c:dPt>
            <c:idx val="1"/>
            <c:bubble3D val="0"/>
            <c:spPr>
              <a:solidFill>
                <a:schemeClr val="tx1"/>
              </a:solidFill>
            </c:spPr>
            <c:extLst>
              <c:ext xmlns:c16="http://schemas.microsoft.com/office/drawing/2014/chart" uri="{C3380CC4-5D6E-409C-BE32-E72D297353CC}">
                <c16:uniqueId val="{00000006-A72F-4743-A997-190E9F04F4A7}"/>
              </c:ext>
            </c:extLst>
          </c:dPt>
          <c:dPt>
            <c:idx val="2"/>
            <c:bubble3D val="0"/>
            <c:spPr>
              <a:noFill/>
            </c:spPr>
            <c:extLst>
              <c:ext xmlns:c16="http://schemas.microsoft.com/office/drawing/2014/chart" uri="{C3380CC4-5D6E-409C-BE32-E72D297353CC}">
                <c16:uniqueId val="{00000008-A72F-4743-A997-190E9F04F4A7}"/>
              </c:ext>
            </c:extLst>
          </c:dPt>
          <c:val>
            <c:numRef>
              <c:f>GRÁFICOAVANCE!$F$33:$F$35</c:f>
              <c:numCache>
                <c:formatCode>General</c:formatCode>
                <c:ptCount val="3"/>
                <c:pt idx="0">
                  <c:v>0</c:v>
                </c:pt>
                <c:pt idx="1">
                  <c:v>0.01</c:v>
                </c:pt>
                <c:pt idx="2">
                  <c:v>0</c:v>
                </c:pt>
              </c:numCache>
            </c:numRef>
          </c:val>
          <c:extLst>
            <c:ext xmlns:c16="http://schemas.microsoft.com/office/drawing/2014/chart" uri="{C3380CC4-5D6E-409C-BE32-E72D297353CC}">
              <c16:uniqueId val="{00000009-A72F-4743-A997-190E9F04F4A7}"/>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solidFill>
            <a:schemeClr val="bg1"/>
          </a:solidFill>
        </a:defRPr>
      </a:pPr>
      <a:endParaRPr lang="es-CO"/>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575661824812927"/>
          <c:y val="0.11975395810405479"/>
          <c:w val="0.39511758787650131"/>
          <c:h val="0.8789685516379887"/>
        </c:manualLayout>
      </c:layout>
      <c:doughnutChart>
        <c:varyColors val="1"/>
        <c:ser>
          <c:idx val="0"/>
          <c:order val="0"/>
          <c:tx>
            <c:v>BASE</c:v>
          </c:tx>
          <c:spPr>
            <a:scene3d>
              <a:camera prst="orthographicFront"/>
              <a:lightRig rig="threePt" dir="t"/>
            </a:scene3d>
            <a:sp3d>
              <a:bevelT/>
            </a:sp3d>
          </c:spPr>
          <c:dPt>
            <c:idx val="4"/>
            <c:bubble3D val="0"/>
            <c:spPr>
              <a:noFill/>
              <a:scene3d>
                <a:camera prst="orthographicFront"/>
                <a:lightRig rig="threePt" dir="t"/>
              </a:scene3d>
              <a:sp3d>
                <a:bevelT/>
              </a:sp3d>
            </c:spPr>
            <c:extLst>
              <c:ext xmlns:c16="http://schemas.microsoft.com/office/drawing/2014/chart" uri="{C3380CC4-5D6E-409C-BE32-E72D297353CC}">
                <c16:uniqueId val="{00000007-0497-45F4-A61C-4C0654AD925E}"/>
              </c:ext>
            </c:extLst>
          </c:dPt>
          <c:cat>
            <c:numLit>
              <c:formatCode>General</c:formatCode>
              <c:ptCount val="5"/>
              <c:pt idx="0">
                <c:v>0.5</c:v>
              </c:pt>
              <c:pt idx="1">
                <c:v>0.6</c:v>
              </c:pt>
              <c:pt idx="2">
                <c:v>0.8</c:v>
              </c:pt>
              <c:pt idx="3">
                <c:v>1</c:v>
              </c:pt>
            </c:numLit>
          </c:cat>
          <c:val>
            <c:numRef>
              <c:f>GRÁFICOAVANCE!$I$25:$I$29</c:f>
              <c:numCache>
                <c:formatCode>0%</c:formatCode>
                <c:ptCount val="5"/>
                <c:pt idx="0">
                  <c:v>0.2</c:v>
                </c:pt>
                <c:pt idx="1">
                  <c:v>0.3</c:v>
                </c:pt>
                <c:pt idx="2">
                  <c:v>0.3</c:v>
                </c:pt>
                <c:pt idx="3">
                  <c:v>0.2</c:v>
                </c:pt>
                <c:pt idx="4">
                  <c:v>1</c:v>
                </c:pt>
              </c:numCache>
            </c:numRef>
          </c:val>
          <c:extLst>
            <c:ext xmlns:c16="http://schemas.microsoft.com/office/drawing/2014/chart" uri="{C3380CC4-5D6E-409C-BE32-E72D297353CC}">
              <c16:uniqueId val="{00000008-0497-45F4-A61C-4C0654AD925E}"/>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explosion val="10"/>
          <c:dPt>
            <c:idx val="0"/>
            <c:bubble3D val="0"/>
            <c:spPr>
              <a:noFill/>
            </c:spPr>
            <c:extLst>
              <c:ext xmlns:c16="http://schemas.microsoft.com/office/drawing/2014/chart" uri="{C3380CC4-5D6E-409C-BE32-E72D297353CC}">
                <c16:uniqueId val="{0000000A-0497-45F4-A61C-4C0654AD925E}"/>
              </c:ext>
            </c:extLst>
          </c:dPt>
          <c:dPt>
            <c:idx val="1"/>
            <c:bubble3D val="0"/>
            <c:spPr>
              <a:solidFill>
                <a:schemeClr val="tx1"/>
              </a:solidFill>
            </c:spPr>
            <c:extLst>
              <c:ext xmlns:c16="http://schemas.microsoft.com/office/drawing/2014/chart" uri="{C3380CC4-5D6E-409C-BE32-E72D297353CC}">
                <c16:uniqueId val="{0000000C-0497-45F4-A61C-4C0654AD925E}"/>
              </c:ext>
            </c:extLst>
          </c:dPt>
          <c:dPt>
            <c:idx val="2"/>
            <c:bubble3D val="0"/>
            <c:spPr>
              <a:noFill/>
            </c:spPr>
            <c:extLst>
              <c:ext xmlns:c16="http://schemas.microsoft.com/office/drawing/2014/chart" uri="{C3380CC4-5D6E-409C-BE32-E72D297353CC}">
                <c16:uniqueId val="{0000000E-0497-45F4-A61C-4C0654AD925E}"/>
              </c:ext>
            </c:extLst>
          </c:dPt>
          <c:val>
            <c:numRef>
              <c:f>GRÁFICOAVANCE!$I$33:$I$35</c:f>
              <c:numCache>
                <c:formatCode>General</c:formatCode>
                <c:ptCount val="3"/>
                <c:pt idx="0">
                  <c:v>-4.9999999999999498E-3</c:v>
                </c:pt>
                <c:pt idx="1">
                  <c:v>0.01</c:v>
                </c:pt>
                <c:pt idx="2">
                  <c:v>0.99499999999999988</c:v>
                </c:pt>
              </c:numCache>
            </c:numRef>
          </c:val>
          <c:extLst>
            <c:ext xmlns:c16="http://schemas.microsoft.com/office/drawing/2014/chart" uri="{C3380CC4-5D6E-409C-BE32-E72D297353CC}">
              <c16:uniqueId val="{0000000F-0497-45F4-A61C-4C0654AD925E}"/>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solidFill>
            <a:schemeClr val="bg1"/>
          </a:solidFill>
        </a:defRPr>
      </a:pPr>
      <a:endParaRPr lang="es-CO"/>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CO" sz="1600">
                <a:solidFill>
                  <a:sysClr val="windowText" lastClr="000000"/>
                </a:solidFill>
                <a:latin typeface="+mn-lt"/>
              </a:rPr>
              <a:t>AVANCE</a:t>
            </a:r>
            <a:r>
              <a:rPr lang="es-CO" sz="1600" baseline="0">
                <a:solidFill>
                  <a:sysClr val="windowText" lastClr="000000"/>
                </a:solidFill>
                <a:latin typeface="+mn-lt"/>
              </a:rPr>
              <a:t> DE CUMPLIMIENTO MIPG</a:t>
            </a:r>
            <a:endParaRPr lang="es-CO" sz="1600">
              <a:solidFill>
                <a:sysClr val="windowText" lastClr="000000"/>
              </a:solidFill>
              <a:latin typeface="+mn-lt"/>
            </a:endParaRPr>
          </a:p>
        </c:rich>
      </c:tx>
      <c:layout>
        <c:manualLayout>
          <c:xMode val="edge"/>
          <c:yMode val="edge"/>
          <c:x val="0.37195707940938899"/>
          <c:y val="1.9028269539323548E-2"/>
        </c:manualLayout>
      </c:layout>
      <c:overlay val="0"/>
      <c:spPr>
        <a:noFill/>
        <a:ln>
          <a:noFill/>
        </a:ln>
        <a:effectLst/>
      </c:spPr>
    </c:title>
    <c:autoTitleDeleted val="0"/>
    <c:plotArea>
      <c:layout>
        <c:manualLayout>
          <c:layoutTarget val="inner"/>
          <c:xMode val="edge"/>
          <c:yMode val="edge"/>
          <c:x val="0.26430142616645058"/>
          <c:y val="0.19969774688113875"/>
          <c:w val="0.49396466176321036"/>
          <c:h val="0.79902486922602101"/>
        </c:manualLayout>
      </c:layout>
      <c:doughnutChart>
        <c:varyColors val="1"/>
        <c:ser>
          <c:idx val="0"/>
          <c:order val="0"/>
          <c:tx>
            <c:v>BASE</c:v>
          </c:tx>
          <c:dPt>
            <c:idx val="4"/>
            <c:bubble3D val="0"/>
            <c:spPr>
              <a:noFill/>
            </c:spPr>
            <c:extLst>
              <c:ext xmlns:c16="http://schemas.microsoft.com/office/drawing/2014/chart" uri="{C3380CC4-5D6E-409C-BE32-E72D297353CC}">
                <c16:uniqueId val="{00000001-E42D-4729-827D-981CB69DE6B8}"/>
              </c:ext>
            </c:extLst>
          </c:dPt>
          <c:cat>
            <c:numLit>
              <c:formatCode>General</c:formatCode>
              <c:ptCount val="5"/>
              <c:pt idx="0">
                <c:v>0.5</c:v>
              </c:pt>
              <c:pt idx="1">
                <c:v>0.6</c:v>
              </c:pt>
              <c:pt idx="2">
                <c:v>0.8</c:v>
              </c:pt>
              <c:pt idx="3">
                <c:v>1</c:v>
              </c:pt>
            </c:numLit>
          </c:cat>
          <c:val>
            <c:numRef>
              <c:f>TABLAS!$H$5:$H$9</c:f>
              <c:numCache>
                <c:formatCode>0%</c:formatCode>
                <c:ptCount val="5"/>
                <c:pt idx="0">
                  <c:v>0.5</c:v>
                </c:pt>
                <c:pt idx="1">
                  <c:v>0.2</c:v>
                </c:pt>
                <c:pt idx="2">
                  <c:v>0.2</c:v>
                </c:pt>
                <c:pt idx="3">
                  <c:v>0.1</c:v>
                </c:pt>
                <c:pt idx="4">
                  <c:v>0.99999999999999989</c:v>
                </c:pt>
              </c:numCache>
            </c:numRef>
          </c:val>
          <c:extLst>
            <c:ext xmlns:c16="http://schemas.microsoft.com/office/drawing/2014/chart" uri="{C3380CC4-5D6E-409C-BE32-E72D297353CC}">
              <c16:uniqueId val="{00000002-E42D-4729-827D-981CB69DE6B8}"/>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spPr>
            <a:noFill/>
            <a:effectLst>
              <a:outerShdw blurRad="50800" dist="50800" dir="5400000" algn="ctr" rotWithShape="0">
                <a:srgbClr val="000000">
                  <a:alpha val="0"/>
                </a:srgbClr>
              </a:outerShdw>
            </a:effectLst>
          </c:spPr>
          <c:dPt>
            <c:idx val="1"/>
            <c:bubble3D val="0"/>
            <c:spPr>
              <a:solidFill>
                <a:schemeClr val="tx1"/>
              </a:solidFill>
              <a:effectLst>
                <a:outerShdw blurRad="50800" dist="50800" dir="5400000" algn="ctr" rotWithShape="0">
                  <a:srgbClr val="000000">
                    <a:alpha val="0"/>
                  </a:srgbClr>
                </a:outerShdw>
              </a:effectLst>
            </c:spPr>
            <c:extLst>
              <c:ext xmlns:c16="http://schemas.microsoft.com/office/drawing/2014/chart" uri="{C3380CC4-5D6E-409C-BE32-E72D297353CC}">
                <c16:uniqueId val="{00000004-E42D-4729-827D-981CB69DE6B8}"/>
              </c:ext>
            </c:extLst>
          </c:dPt>
          <c:dPt>
            <c:idx val="2"/>
            <c:bubble3D val="0"/>
            <c:explosion val="4"/>
            <c:extLst>
              <c:ext xmlns:c16="http://schemas.microsoft.com/office/drawing/2014/chart" uri="{C3380CC4-5D6E-409C-BE32-E72D297353CC}">
                <c16:uniqueId val="{00000006-E42D-4729-827D-981CB69DE6B8}"/>
              </c:ext>
            </c:extLst>
          </c:dPt>
          <c:val>
            <c:numRef>
              <c:f>TABLAS!$H$13:$H$15</c:f>
              <c:numCache>
                <c:formatCode>0%</c:formatCode>
                <c:ptCount val="3"/>
                <c:pt idx="0">
                  <c:v>0</c:v>
                </c:pt>
                <c:pt idx="1">
                  <c:v>1.4999999999999999E-2</c:v>
                </c:pt>
                <c:pt idx="2">
                  <c:v>0</c:v>
                </c:pt>
              </c:numCache>
            </c:numRef>
          </c:val>
          <c:extLst>
            <c:ext xmlns:c16="http://schemas.microsoft.com/office/drawing/2014/chart" uri="{C3380CC4-5D6E-409C-BE32-E72D297353CC}">
              <c16:uniqueId val="{00000007-E42D-4729-827D-981CB69DE6B8}"/>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a:solidFill>
        <a:schemeClr val="tx1">
          <a:lumMod val="65000"/>
          <a:lumOff val="35000"/>
        </a:schemeClr>
      </a:solidFill>
    </a:ln>
    <a:effectLst/>
  </c:spPr>
  <c:txPr>
    <a:bodyPr/>
    <a:lstStyle/>
    <a:p>
      <a:pPr>
        <a:defRPr/>
      </a:pPr>
      <a:endParaRPr lang="es-CO"/>
    </a:p>
  </c:tx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2</xdr:col>
      <xdr:colOff>492671</xdr:colOff>
      <xdr:row>2</xdr:row>
      <xdr:rowOff>153275</xdr:rowOff>
    </xdr:from>
    <xdr:to>
      <xdr:col>3</xdr:col>
      <xdr:colOff>184566</xdr:colOff>
      <xdr:row>5</xdr:row>
      <xdr:rowOff>186120</xdr:rowOff>
    </xdr:to>
    <xdr:pic>
      <xdr:nvPicPr>
        <xdr:cNvPr id="3" name="Imagen 2">
          <a:extLst>
            <a:ext uri="{FF2B5EF4-FFF2-40B4-BE49-F238E27FC236}">
              <a16:creationId xmlns:a16="http://schemas.microsoft.com/office/drawing/2014/main" id="{03AC9FF1-73EB-4393-966C-353E5CA7831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0785" b="20331"/>
        <a:stretch/>
      </xdr:blipFill>
      <xdr:spPr bwMode="auto">
        <a:xfrm>
          <a:off x="2677071" y="527925"/>
          <a:ext cx="1628645" cy="73134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177004</xdr:colOff>
      <xdr:row>8</xdr:row>
      <xdr:rowOff>311399</xdr:rowOff>
    </xdr:from>
    <xdr:to>
      <xdr:col>12</xdr:col>
      <xdr:colOff>185854</xdr:colOff>
      <xdr:row>17</xdr:row>
      <xdr:rowOff>278781</xdr:rowOff>
    </xdr:to>
    <xdr:graphicFrame macro="">
      <xdr:nvGraphicFramePr>
        <xdr:cNvPr id="2" name="Gráfico 1">
          <a:extLst>
            <a:ext uri="{FF2B5EF4-FFF2-40B4-BE49-F238E27FC236}">
              <a16:creationId xmlns:a16="http://schemas.microsoft.com/office/drawing/2014/main" id="{26141797-F722-40FC-9430-9FBA84A44E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317969</xdr:colOff>
      <xdr:row>7</xdr:row>
      <xdr:rowOff>38017</xdr:rowOff>
    </xdr:from>
    <xdr:to>
      <xdr:col>9</xdr:col>
      <xdr:colOff>435534</xdr:colOff>
      <xdr:row>8</xdr:row>
      <xdr:rowOff>61953</xdr:rowOff>
    </xdr:to>
    <xdr:sp macro="" textlink="">
      <xdr:nvSpPr>
        <xdr:cNvPr id="5" name="CuadroTexto 4">
          <a:extLst>
            <a:ext uri="{FF2B5EF4-FFF2-40B4-BE49-F238E27FC236}">
              <a16:creationId xmlns:a16="http://schemas.microsoft.com/office/drawing/2014/main" id="{8C069C4E-986B-4F0F-87DC-FBADBEABEE40}"/>
            </a:ext>
          </a:extLst>
        </xdr:cNvPr>
        <xdr:cNvSpPr txBox="1"/>
      </xdr:nvSpPr>
      <xdr:spPr>
        <a:xfrm>
          <a:off x="1936445" y="1393200"/>
          <a:ext cx="3044760" cy="341436"/>
        </a:xfrm>
        <a:prstGeom prst="rect">
          <a:avLst/>
        </a:prstGeom>
        <a:solidFill>
          <a:schemeClr val="bg1">
            <a:lumMod val="9500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a:solidFill>
                <a:sysClr val="windowText" lastClr="000000"/>
              </a:solidFill>
              <a:latin typeface="Bahnschrift" panose="020B0502040204020203" pitchFamily="34" charset="0"/>
            </a:rPr>
            <a:t>AVANCE ACUMULADO</a:t>
          </a:r>
          <a:r>
            <a:rPr lang="es-CO" sz="1400" baseline="0">
              <a:solidFill>
                <a:sysClr val="windowText" lastClr="000000"/>
              </a:solidFill>
              <a:latin typeface="Bahnschrift" panose="020B0502040204020203" pitchFamily="34" charset="0"/>
            </a:rPr>
            <a:t> </a:t>
          </a:r>
          <a:r>
            <a:rPr lang="es-CO" sz="1100" baseline="0">
              <a:solidFill>
                <a:schemeClr val="dk1"/>
              </a:solidFill>
              <a:effectLst/>
              <a:latin typeface="+mn-lt"/>
              <a:ea typeface="+mn-ea"/>
              <a:cs typeface="+mn-cs"/>
            </a:rPr>
            <a:t>(III TRIM 2021)</a:t>
          </a:r>
          <a:endParaRPr lang="es-CO" sz="1400" baseline="0">
            <a:solidFill>
              <a:sysClr val="windowText" lastClr="000000"/>
            </a:solidFill>
            <a:latin typeface="Bahnschrift" panose="020B0502040204020203" pitchFamily="34" charset="0"/>
          </a:endParaRPr>
        </a:p>
      </xdr:txBody>
    </xdr:sp>
    <xdr:clientData/>
  </xdr:twoCellAnchor>
  <xdr:twoCellAnchor>
    <xdr:from>
      <xdr:col>11</xdr:col>
      <xdr:colOff>356219</xdr:colOff>
      <xdr:row>7</xdr:row>
      <xdr:rowOff>77439</xdr:rowOff>
    </xdr:from>
    <xdr:to>
      <xdr:col>19</xdr:col>
      <xdr:colOff>154877</xdr:colOff>
      <xdr:row>19</xdr:row>
      <xdr:rowOff>147133</xdr:rowOff>
    </xdr:to>
    <xdr:graphicFrame macro="">
      <xdr:nvGraphicFramePr>
        <xdr:cNvPr id="6" name="Gráfico 5">
          <a:extLst>
            <a:ext uri="{FF2B5EF4-FFF2-40B4-BE49-F238E27FC236}">
              <a16:creationId xmlns:a16="http://schemas.microsoft.com/office/drawing/2014/main" id="{D8D41B0B-6656-4321-ACF3-78EBE9C620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571040</xdr:colOff>
      <xdr:row>7</xdr:row>
      <xdr:rowOff>4564</xdr:rowOff>
    </xdr:from>
    <xdr:to>
      <xdr:col>17</xdr:col>
      <xdr:colOff>580190</xdr:colOff>
      <xdr:row>8</xdr:row>
      <xdr:rowOff>28500</xdr:rowOff>
    </xdr:to>
    <xdr:sp macro="" textlink="">
      <xdr:nvSpPr>
        <xdr:cNvPr id="7" name="CuadroTexto 6">
          <a:extLst>
            <a:ext uri="{FF2B5EF4-FFF2-40B4-BE49-F238E27FC236}">
              <a16:creationId xmlns:a16="http://schemas.microsoft.com/office/drawing/2014/main" id="{5D680D9E-C7F0-41C1-BFC8-E12F942AFF15}"/>
            </a:ext>
          </a:extLst>
        </xdr:cNvPr>
        <xdr:cNvSpPr txBox="1"/>
      </xdr:nvSpPr>
      <xdr:spPr>
        <a:xfrm>
          <a:off x="7416650" y="1359747"/>
          <a:ext cx="3044760" cy="341436"/>
        </a:xfrm>
        <a:prstGeom prst="rect">
          <a:avLst/>
        </a:prstGeom>
        <a:solidFill>
          <a:schemeClr val="bg1">
            <a:lumMod val="9500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a:solidFill>
                <a:sysClr val="windowText" lastClr="000000"/>
              </a:solidFill>
              <a:latin typeface="Bahnschrift" panose="020B0502040204020203" pitchFamily="34" charset="0"/>
            </a:rPr>
            <a:t>AVANCE ACUMULADO</a:t>
          </a:r>
          <a:r>
            <a:rPr lang="es-CO" sz="1400" baseline="0">
              <a:solidFill>
                <a:sysClr val="windowText" lastClr="000000"/>
              </a:solidFill>
              <a:latin typeface="Bahnschrift" panose="020B0502040204020203" pitchFamily="34" charset="0"/>
            </a:rPr>
            <a:t> </a:t>
          </a:r>
          <a:r>
            <a:rPr lang="es-CO" sz="1100" baseline="0">
              <a:solidFill>
                <a:schemeClr val="dk1"/>
              </a:solidFill>
              <a:effectLst/>
              <a:latin typeface="+mn-lt"/>
              <a:ea typeface="+mn-ea"/>
              <a:cs typeface="+mn-cs"/>
            </a:rPr>
            <a:t>(IV TRIM 2021)</a:t>
          </a:r>
          <a:endParaRPr lang="es-CO" sz="1400" baseline="0">
            <a:solidFill>
              <a:sysClr val="windowText" lastClr="000000"/>
            </a:solidFill>
            <a:latin typeface="Bahnschrift" panose="020B0502040204020203" pitchFamily="34" charset="0"/>
          </a:endParaRPr>
        </a:p>
      </xdr:txBody>
    </xdr:sp>
    <xdr:clientData/>
  </xdr:twoCellAnchor>
</xdr:wsDr>
</file>

<file path=xl/drawings/drawing3.xml><?xml version="1.0" encoding="utf-8"?>
<c:userShapes xmlns:c="http://schemas.openxmlformats.org/drawingml/2006/chart">
  <cdr:relSizeAnchor xmlns:cdr="http://schemas.openxmlformats.org/drawingml/2006/chartDrawing">
    <cdr:from>
      <cdr:x>0.43949</cdr:x>
      <cdr:y>0.64795</cdr:y>
    </cdr:from>
    <cdr:to>
      <cdr:x>0.5564</cdr:x>
      <cdr:y>0.76238</cdr:y>
    </cdr:to>
    <cdr:sp macro="" textlink="GRÁFICOAVANCE!$G$31">
      <cdr:nvSpPr>
        <cdr:cNvPr id="6"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2500067" y="1558377"/>
          <a:ext cx="665076" cy="275202"/>
        </a:xfrm>
        <a:prstGeom xmlns:a="http://schemas.openxmlformats.org/drawingml/2006/main" prst="rect">
          <a:avLst/>
        </a:prstGeom>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88CF80A7-B305-4E19-A193-6498ECA2CA9F}" type="TxLink">
            <a:rPr lang="en-US" sz="1100" b="1" i="0" u="none" strike="noStrike">
              <a:solidFill>
                <a:schemeClr val="bg1"/>
              </a:solidFill>
              <a:latin typeface="Calibri"/>
              <a:cs typeface="Calibri"/>
            </a:rPr>
            <a:pPr algn="ctr"/>
            <a:t>#¡DIV/0!</a:t>
          </a:fld>
          <a:endParaRPr lang="es-CO" sz="3600" b="1">
            <a:solidFill>
              <a:schemeClr val="bg1"/>
            </a:solidFill>
            <a:latin typeface="+mn-lt"/>
          </a:endParaRPr>
        </a:p>
      </cdr:txBody>
    </cdr:sp>
  </cdr:relSizeAnchor>
  <cdr:relSizeAnchor xmlns:cdr="http://schemas.openxmlformats.org/drawingml/2006/chartDrawing">
    <cdr:from>
      <cdr:x>0.21611</cdr:x>
      <cdr:y>0.47534</cdr:y>
    </cdr:from>
    <cdr:to>
      <cdr:x>0.30668</cdr:x>
      <cdr:y>0.61018</cdr:y>
    </cdr:to>
    <cdr:sp macro="" textlink="">
      <cdr:nvSpPr>
        <cdr:cNvPr id="2"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0.24971</cdr:x>
      <cdr:y>0.20668</cdr:y>
    </cdr:from>
    <cdr:to>
      <cdr:x>0.39193</cdr:x>
      <cdr:y>0.33803</cdr:y>
    </cdr:to>
    <cdr:sp macro="" textlink="GRÁFICOAVANCE!$G$25">
      <cdr:nvSpPr>
        <cdr:cNvPr id="3"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1064716" y="412522"/>
          <a:ext cx="606396" cy="26216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667145F-4210-4D08-9F16-E60CBDC06034}" type="TxLink">
            <a:rPr lang="en-US" sz="1100" b="1" i="0" u="none" strike="noStrike">
              <a:solidFill>
                <a:schemeClr val="bg1"/>
              </a:solidFill>
              <a:latin typeface="Calibri"/>
              <a:cs typeface="Calibri"/>
            </a:rPr>
            <a:pPr/>
            <a:t>20%</a:t>
          </a:fld>
          <a:endParaRPr lang="es-CO" sz="1400" b="1">
            <a:solidFill>
              <a:schemeClr val="bg1"/>
            </a:solidFill>
          </a:endParaRPr>
        </a:p>
      </cdr:txBody>
    </cdr:sp>
  </cdr:relSizeAnchor>
  <cdr:relSizeAnchor xmlns:cdr="http://schemas.openxmlformats.org/drawingml/2006/chartDrawing">
    <cdr:from>
      <cdr:x>0.6865</cdr:x>
      <cdr:y>0.46726</cdr:y>
    </cdr:from>
    <cdr:to>
      <cdr:x>0.84661</cdr:x>
      <cdr:y>0.5682</cdr:y>
    </cdr:to>
    <cdr:sp macro="" textlink="">
      <cdr:nvSpPr>
        <cdr:cNvPr id="7"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0.44795</cdr:x>
      <cdr:y>0.01663</cdr:y>
    </cdr:from>
    <cdr:to>
      <cdr:x>0.56761</cdr:x>
      <cdr:y>0.13212</cdr:y>
    </cdr:to>
    <cdr:sp macro="" textlink="GRÁFICOAVANCE!$G$26">
      <cdr:nvSpPr>
        <cdr:cNvPr id="12"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1909955" y="33195"/>
          <a:ext cx="510207" cy="23051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A83CA0-A8C1-4E19-99B8-1868F7C2B79D}" type="TxLink">
            <a:rPr lang="en-US" sz="1100" b="1" i="0" u="none" strike="noStrike">
              <a:solidFill>
                <a:schemeClr val="bg1"/>
              </a:solidFill>
              <a:latin typeface="Calibri"/>
              <a:cs typeface="Calibri"/>
            </a:rPr>
            <a:pPr/>
            <a:t>50%</a:t>
          </a:fld>
          <a:endParaRPr lang="es-CO" sz="1400" b="1">
            <a:solidFill>
              <a:schemeClr val="bg1"/>
            </a:solidFill>
          </a:endParaRPr>
        </a:p>
      </cdr:txBody>
    </cdr:sp>
  </cdr:relSizeAnchor>
  <cdr:relSizeAnchor xmlns:cdr="http://schemas.openxmlformats.org/drawingml/2006/chartDrawing">
    <cdr:from>
      <cdr:x>0.65387</cdr:x>
      <cdr:y>0.22164</cdr:y>
    </cdr:from>
    <cdr:to>
      <cdr:x>0.80593</cdr:x>
      <cdr:y>0.34216</cdr:y>
    </cdr:to>
    <cdr:sp macro="" textlink="GRÁFICOAVANCE!$G$27">
      <cdr:nvSpPr>
        <cdr:cNvPr id="13"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2939748" y="495930"/>
          <a:ext cx="683650" cy="2696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63492D-5C87-4590-B266-760FAA5C9414}" type="TxLink">
            <a:rPr lang="en-US" sz="1100" b="1" i="0" u="none" strike="noStrike">
              <a:solidFill>
                <a:schemeClr val="bg1"/>
              </a:solidFill>
              <a:latin typeface="Calibri"/>
              <a:cs typeface="Calibri"/>
            </a:rPr>
            <a:pPr/>
            <a:t>80%</a:t>
          </a:fld>
          <a:endParaRPr lang="es-CO" sz="1400" b="1">
            <a:solidFill>
              <a:schemeClr val="bg1"/>
            </a:solidFill>
          </a:endParaRPr>
        </a:p>
      </cdr:txBody>
    </cdr:sp>
  </cdr:relSizeAnchor>
  <cdr:relSizeAnchor xmlns:cdr="http://schemas.openxmlformats.org/drawingml/2006/chartDrawing">
    <cdr:from>
      <cdr:x>0.43949</cdr:x>
      <cdr:y>0.64795</cdr:y>
    </cdr:from>
    <cdr:to>
      <cdr:x>0.5564</cdr:x>
      <cdr:y>0.76238</cdr:y>
    </cdr:to>
    <cdr:sp macro="" textlink="GRÁFICOAVANCE!$G$31">
      <cdr:nvSpPr>
        <cdr:cNvPr id="4"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2500067" y="1558377"/>
          <a:ext cx="665076" cy="275202"/>
        </a:xfrm>
        <a:prstGeom xmlns:a="http://schemas.openxmlformats.org/drawingml/2006/main" prst="rect">
          <a:avLst/>
        </a:prstGeom>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88CF80A7-B305-4E19-A193-6498ECA2CA9F}" type="TxLink">
            <a:rPr lang="en-US" sz="1100" b="1" i="0" u="none" strike="noStrike">
              <a:solidFill>
                <a:schemeClr val="bg1"/>
              </a:solidFill>
              <a:latin typeface="Calibri"/>
              <a:cs typeface="Calibri"/>
            </a:rPr>
            <a:pPr algn="ctr"/>
            <a:t>#¡DIV/0!</a:t>
          </a:fld>
          <a:endParaRPr lang="es-CO" sz="3600" b="1">
            <a:solidFill>
              <a:schemeClr val="bg1"/>
            </a:solidFill>
            <a:latin typeface="+mn-lt"/>
          </a:endParaRPr>
        </a:p>
      </cdr:txBody>
    </cdr:sp>
  </cdr:relSizeAnchor>
  <cdr:relSizeAnchor xmlns:cdr="http://schemas.openxmlformats.org/drawingml/2006/chartDrawing">
    <cdr:from>
      <cdr:x>0.21611</cdr:x>
      <cdr:y>0.47534</cdr:y>
    </cdr:from>
    <cdr:to>
      <cdr:x>0.30668</cdr:x>
      <cdr:y>0.61018</cdr:y>
    </cdr:to>
    <cdr:sp macro="" textlink="">
      <cdr:nvSpPr>
        <cdr:cNvPr id="5"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0.24971</cdr:x>
      <cdr:y>0.20668</cdr:y>
    </cdr:from>
    <cdr:to>
      <cdr:x>0.39193</cdr:x>
      <cdr:y>0.33803</cdr:y>
    </cdr:to>
    <cdr:sp macro="" textlink="GRÁFICOAVANCE!$G$25">
      <cdr:nvSpPr>
        <cdr:cNvPr id="8"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1064716" y="412522"/>
          <a:ext cx="606396" cy="26216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667145F-4210-4D08-9F16-E60CBDC06034}" type="TxLink">
            <a:rPr lang="en-US" sz="1100" b="1" i="0" u="none" strike="noStrike">
              <a:solidFill>
                <a:schemeClr val="bg1"/>
              </a:solidFill>
              <a:latin typeface="Calibri"/>
              <a:cs typeface="Calibri"/>
            </a:rPr>
            <a:pPr/>
            <a:t>20%</a:t>
          </a:fld>
          <a:endParaRPr lang="es-CO" sz="1400" b="1">
            <a:solidFill>
              <a:schemeClr val="bg1"/>
            </a:solidFill>
          </a:endParaRPr>
        </a:p>
      </cdr:txBody>
    </cdr:sp>
  </cdr:relSizeAnchor>
  <cdr:relSizeAnchor xmlns:cdr="http://schemas.openxmlformats.org/drawingml/2006/chartDrawing">
    <cdr:from>
      <cdr:x>0.6865</cdr:x>
      <cdr:y>0.46726</cdr:y>
    </cdr:from>
    <cdr:to>
      <cdr:x>0.84661</cdr:x>
      <cdr:y>0.5682</cdr:y>
    </cdr:to>
    <cdr:sp macro="" textlink="">
      <cdr:nvSpPr>
        <cdr:cNvPr id="9"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0.44795</cdr:x>
      <cdr:y>0.01663</cdr:y>
    </cdr:from>
    <cdr:to>
      <cdr:x>0.56761</cdr:x>
      <cdr:y>0.13212</cdr:y>
    </cdr:to>
    <cdr:sp macro="" textlink="GRÁFICOAVANCE!$G$26">
      <cdr:nvSpPr>
        <cdr:cNvPr id="10"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1909955" y="33195"/>
          <a:ext cx="510207" cy="23051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A83CA0-A8C1-4E19-99B8-1868F7C2B79D}" type="TxLink">
            <a:rPr lang="en-US" sz="1100" b="1" i="0" u="none" strike="noStrike">
              <a:solidFill>
                <a:schemeClr val="bg1"/>
              </a:solidFill>
              <a:latin typeface="Calibri"/>
              <a:cs typeface="Calibri"/>
            </a:rPr>
            <a:pPr/>
            <a:t>50%</a:t>
          </a:fld>
          <a:endParaRPr lang="es-CO" sz="1400" b="1">
            <a:solidFill>
              <a:schemeClr val="bg1"/>
            </a:solidFill>
          </a:endParaRPr>
        </a:p>
      </cdr:txBody>
    </cdr:sp>
  </cdr:relSizeAnchor>
  <cdr:relSizeAnchor xmlns:cdr="http://schemas.openxmlformats.org/drawingml/2006/chartDrawing">
    <cdr:from>
      <cdr:x>0.65387</cdr:x>
      <cdr:y>0.22164</cdr:y>
    </cdr:from>
    <cdr:to>
      <cdr:x>0.80593</cdr:x>
      <cdr:y>0.34216</cdr:y>
    </cdr:to>
    <cdr:sp macro="" textlink="GRÁFICOAVANCE!$G$27">
      <cdr:nvSpPr>
        <cdr:cNvPr id="11"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2939748" y="495930"/>
          <a:ext cx="683650" cy="2696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63492D-5C87-4590-B266-760FAA5C9414}" type="TxLink">
            <a:rPr lang="en-US" sz="1100" b="1" i="0" u="none" strike="noStrike">
              <a:solidFill>
                <a:schemeClr val="bg1"/>
              </a:solidFill>
              <a:latin typeface="Calibri"/>
              <a:cs typeface="Calibri"/>
            </a:rPr>
            <a:pPr/>
            <a:t>80%</a:t>
          </a:fld>
          <a:endParaRPr lang="es-CO" sz="1400" b="1">
            <a:solidFill>
              <a:schemeClr val="bg1"/>
            </a:solidFill>
          </a:endParaRPr>
        </a:p>
      </cdr:txBody>
    </cdr:sp>
  </cdr:relSizeAnchor>
  <cdr:relSizeAnchor xmlns:cdr="http://schemas.openxmlformats.org/drawingml/2006/chartDrawing">
    <cdr:from>
      <cdr:x>0.43949</cdr:x>
      <cdr:y>0.64795</cdr:y>
    </cdr:from>
    <cdr:to>
      <cdr:x>0.5564</cdr:x>
      <cdr:y>0.76238</cdr:y>
    </cdr:to>
    <cdr:sp macro="" textlink="GRÁFICOAVANCE!$G$31">
      <cdr:nvSpPr>
        <cdr:cNvPr id="14"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2500067" y="1558377"/>
          <a:ext cx="665076" cy="275202"/>
        </a:xfrm>
        <a:prstGeom xmlns:a="http://schemas.openxmlformats.org/drawingml/2006/main" prst="rect">
          <a:avLst/>
        </a:prstGeom>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88CF80A7-B305-4E19-A193-6498ECA2CA9F}" type="TxLink">
            <a:rPr lang="en-US" sz="1100" b="1" i="0" u="none" strike="noStrike">
              <a:solidFill>
                <a:schemeClr val="bg1"/>
              </a:solidFill>
              <a:latin typeface="Calibri"/>
              <a:cs typeface="Calibri"/>
            </a:rPr>
            <a:pPr algn="ctr"/>
            <a:t>#¡DIV/0!</a:t>
          </a:fld>
          <a:endParaRPr lang="es-CO" sz="3600" b="1">
            <a:solidFill>
              <a:schemeClr val="bg1"/>
            </a:solidFill>
            <a:latin typeface="+mn-lt"/>
          </a:endParaRPr>
        </a:p>
      </cdr:txBody>
    </cdr:sp>
  </cdr:relSizeAnchor>
  <cdr:relSizeAnchor xmlns:cdr="http://schemas.openxmlformats.org/drawingml/2006/chartDrawing">
    <cdr:from>
      <cdr:x>0.21611</cdr:x>
      <cdr:y>0.47534</cdr:y>
    </cdr:from>
    <cdr:to>
      <cdr:x>0.30668</cdr:x>
      <cdr:y>0.61018</cdr:y>
    </cdr:to>
    <cdr:sp macro="" textlink="">
      <cdr:nvSpPr>
        <cdr:cNvPr id="15"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0.24971</cdr:x>
      <cdr:y>0.20668</cdr:y>
    </cdr:from>
    <cdr:to>
      <cdr:x>0.39193</cdr:x>
      <cdr:y>0.33803</cdr:y>
    </cdr:to>
    <cdr:sp macro="" textlink="GRÁFICOAVANCE!$G$25">
      <cdr:nvSpPr>
        <cdr:cNvPr id="16"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1064716" y="412522"/>
          <a:ext cx="606396" cy="26216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667145F-4210-4D08-9F16-E60CBDC06034}" type="TxLink">
            <a:rPr lang="en-US" sz="1100" b="1" i="0" u="none" strike="noStrike">
              <a:solidFill>
                <a:schemeClr val="bg1"/>
              </a:solidFill>
              <a:latin typeface="Calibri"/>
              <a:cs typeface="Calibri"/>
            </a:rPr>
            <a:pPr/>
            <a:t>20%</a:t>
          </a:fld>
          <a:endParaRPr lang="es-CO" sz="1400" b="1">
            <a:solidFill>
              <a:schemeClr val="bg1"/>
            </a:solidFill>
          </a:endParaRPr>
        </a:p>
      </cdr:txBody>
    </cdr:sp>
  </cdr:relSizeAnchor>
  <cdr:relSizeAnchor xmlns:cdr="http://schemas.openxmlformats.org/drawingml/2006/chartDrawing">
    <cdr:from>
      <cdr:x>0.6865</cdr:x>
      <cdr:y>0.46726</cdr:y>
    </cdr:from>
    <cdr:to>
      <cdr:x>0.84661</cdr:x>
      <cdr:y>0.5682</cdr:y>
    </cdr:to>
    <cdr:sp macro="" textlink="">
      <cdr:nvSpPr>
        <cdr:cNvPr id="17"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0.44795</cdr:x>
      <cdr:y>0.01663</cdr:y>
    </cdr:from>
    <cdr:to>
      <cdr:x>0.56761</cdr:x>
      <cdr:y>0.13212</cdr:y>
    </cdr:to>
    <cdr:sp macro="" textlink="GRÁFICOAVANCE!$G$26">
      <cdr:nvSpPr>
        <cdr:cNvPr id="18"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1909955" y="33195"/>
          <a:ext cx="510207" cy="23051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A83CA0-A8C1-4E19-99B8-1868F7C2B79D}" type="TxLink">
            <a:rPr lang="en-US" sz="1100" b="1" i="0" u="none" strike="noStrike">
              <a:solidFill>
                <a:schemeClr val="bg1"/>
              </a:solidFill>
              <a:latin typeface="Calibri"/>
              <a:cs typeface="Calibri"/>
            </a:rPr>
            <a:pPr/>
            <a:t>50%</a:t>
          </a:fld>
          <a:endParaRPr lang="es-CO" sz="1400" b="1">
            <a:solidFill>
              <a:schemeClr val="bg1"/>
            </a:solidFill>
          </a:endParaRPr>
        </a:p>
      </cdr:txBody>
    </cdr:sp>
  </cdr:relSizeAnchor>
  <cdr:relSizeAnchor xmlns:cdr="http://schemas.openxmlformats.org/drawingml/2006/chartDrawing">
    <cdr:from>
      <cdr:x>0.65387</cdr:x>
      <cdr:y>0.22164</cdr:y>
    </cdr:from>
    <cdr:to>
      <cdr:x>0.80593</cdr:x>
      <cdr:y>0.34216</cdr:y>
    </cdr:to>
    <cdr:sp macro="" textlink="GRÁFICOAVANCE!$G$27">
      <cdr:nvSpPr>
        <cdr:cNvPr id="19"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2939748" y="495930"/>
          <a:ext cx="683650" cy="2696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63492D-5C87-4590-B266-760FAA5C9414}" type="TxLink">
            <a:rPr lang="en-US" sz="1100" b="1" i="0" u="none" strike="noStrike">
              <a:solidFill>
                <a:schemeClr val="bg1"/>
              </a:solidFill>
              <a:latin typeface="Calibri"/>
              <a:cs typeface="Calibri"/>
            </a:rPr>
            <a:pPr/>
            <a:t>80%</a:t>
          </a:fld>
          <a:endParaRPr lang="es-CO" sz="1400" b="1">
            <a:solidFill>
              <a:schemeClr val="bg1"/>
            </a:solidFill>
          </a:endParaRPr>
        </a:p>
      </cdr:txBody>
    </cdr:sp>
  </cdr:relSizeAnchor>
  <cdr:relSizeAnchor xmlns:cdr="http://schemas.openxmlformats.org/drawingml/2006/chartDrawing">
    <cdr:from>
      <cdr:x>0.43949</cdr:x>
      <cdr:y>0.64795</cdr:y>
    </cdr:from>
    <cdr:to>
      <cdr:x>0.5564</cdr:x>
      <cdr:y>0.76238</cdr:y>
    </cdr:to>
    <cdr:sp macro="" textlink="GRÁFICOAVANCE!$G$31">
      <cdr:nvSpPr>
        <cdr:cNvPr id="20"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2500067" y="1558377"/>
          <a:ext cx="665076" cy="275202"/>
        </a:xfrm>
        <a:prstGeom xmlns:a="http://schemas.openxmlformats.org/drawingml/2006/main" prst="rect">
          <a:avLst/>
        </a:prstGeom>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88CF80A7-B305-4E19-A193-6498ECA2CA9F}" type="TxLink">
            <a:rPr lang="en-US" sz="1100" b="1" i="0" u="none" strike="noStrike">
              <a:solidFill>
                <a:schemeClr val="bg1"/>
              </a:solidFill>
              <a:latin typeface="Calibri"/>
              <a:cs typeface="Calibri"/>
            </a:rPr>
            <a:pPr algn="ctr"/>
            <a:t>#¡DIV/0!</a:t>
          </a:fld>
          <a:endParaRPr lang="es-CO" sz="3600" b="1">
            <a:solidFill>
              <a:schemeClr val="bg1"/>
            </a:solidFill>
            <a:latin typeface="+mn-lt"/>
          </a:endParaRPr>
        </a:p>
      </cdr:txBody>
    </cdr:sp>
  </cdr:relSizeAnchor>
  <cdr:relSizeAnchor xmlns:cdr="http://schemas.openxmlformats.org/drawingml/2006/chartDrawing">
    <cdr:from>
      <cdr:x>0.21611</cdr:x>
      <cdr:y>0.47534</cdr:y>
    </cdr:from>
    <cdr:to>
      <cdr:x>0.30668</cdr:x>
      <cdr:y>0.61018</cdr:y>
    </cdr:to>
    <cdr:sp macro="" textlink="">
      <cdr:nvSpPr>
        <cdr:cNvPr id="21"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0.24971</cdr:x>
      <cdr:y>0.20668</cdr:y>
    </cdr:from>
    <cdr:to>
      <cdr:x>0.39193</cdr:x>
      <cdr:y>0.33803</cdr:y>
    </cdr:to>
    <cdr:sp macro="" textlink="GRÁFICOAVANCE!$G$25">
      <cdr:nvSpPr>
        <cdr:cNvPr id="22"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1064716" y="412522"/>
          <a:ext cx="606396" cy="26216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667145F-4210-4D08-9F16-E60CBDC06034}" type="TxLink">
            <a:rPr lang="en-US" sz="1100" b="1" i="0" u="none" strike="noStrike">
              <a:solidFill>
                <a:schemeClr val="bg1"/>
              </a:solidFill>
              <a:latin typeface="Calibri"/>
              <a:cs typeface="Calibri"/>
            </a:rPr>
            <a:pPr/>
            <a:t>20%</a:t>
          </a:fld>
          <a:endParaRPr lang="es-CO" sz="1400" b="1">
            <a:solidFill>
              <a:schemeClr val="bg1"/>
            </a:solidFill>
          </a:endParaRPr>
        </a:p>
      </cdr:txBody>
    </cdr:sp>
  </cdr:relSizeAnchor>
  <cdr:relSizeAnchor xmlns:cdr="http://schemas.openxmlformats.org/drawingml/2006/chartDrawing">
    <cdr:from>
      <cdr:x>0.6865</cdr:x>
      <cdr:y>0.46726</cdr:y>
    </cdr:from>
    <cdr:to>
      <cdr:x>0.84661</cdr:x>
      <cdr:y>0.5682</cdr:y>
    </cdr:to>
    <cdr:sp macro="" textlink="">
      <cdr:nvSpPr>
        <cdr:cNvPr id="23"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0.44795</cdr:x>
      <cdr:y>0.01663</cdr:y>
    </cdr:from>
    <cdr:to>
      <cdr:x>0.56761</cdr:x>
      <cdr:y>0.13212</cdr:y>
    </cdr:to>
    <cdr:sp macro="" textlink="GRÁFICOAVANCE!$G$26">
      <cdr:nvSpPr>
        <cdr:cNvPr id="24"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1909955" y="33195"/>
          <a:ext cx="510207" cy="23051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A83CA0-A8C1-4E19-99B8-1868F7C2B79D}" type="TxLink">
            <a:rPr lang="en-US" sz="1100" b="1" i="0" u="none" strike="noStrike">
              <a:solidFill>
                <a:schemeClr val="bg1"/>
              </a:solidFill>
              <a:latin typeface="Calibri"/>
              <a:cs typeface="Calibri"/>
            </a:rPr>
            <a:pPr/>
            <a:t>50%</a:t>
          </a:fld>
          <a:endParaRPr lang="es-CO" sz="1400" b="1">
            <a:solidFill>
              <a:schemeClr val="bg1"/>
            </a:solidFill>
          </a:endParaRPr>
        </a:p>
      </cdr:txBody>
    </cdr:sp>
  </cdr:relSizeAnchor>
  <cdr:relSizeAnchor xmlns:cdr="http://schemas.openxmlformats.org/drawingml/2006/chartDrawing">
    <cdr:from>
      <cdr:x>0.65387</cdr:x>
      <cdr:y>0.22164</cdr:y>
    </cdr:from>
    <cdr:to>
      <cdr:x>0.80593</cdr:x>
      <cdr:y>0.34216</cdr:y>
    </cdr:to>
    <cdr:sp macro="" textlink="GRÁFICOAVANCE!$G$27">
      <cdr:nvSpPr>
        <cdr:cNvPr id="25"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2939748" y="495930"/>
          <a:ext cx="683650" cy="2696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63492D-5C87-4590-B266-760FAA5C9414}" type="TxLink">
            <a:rPr lang="en-US" sz="1100" b="1" i="0" u="none" strike="noStrike">
              <a:solidFill>
                <a:schemeClr val="bg1"/>
              </a:solidFill>
              <a:latin typeface="Calibri"/>
              <a:cs typeface="Calibri"/>
            </a:rPr>
            <a:pPr/>
            <a:t>80%</a:t>
          </a:fld>
          <a:endParaRPr lang="es-CO" sz="1400" b="1">
            <a:solidFill>
              <a:schemeClr val="bg1"/>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0.43949</cdr:x>
      <cdr:y>0.62603</cdr:y>
    </cdr:from>
    <cdr:to>
      <cdr:x>0.5564</cdr:x>
      <cdr:y>0.71694</cdr:y>
    </cdr:to>
    <cdr:sp macro="" textlink="GRÁFICOAVANCE!$J$31">
      <cdr:nvSpPr>
        <cdr:cNvPr id="6"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2528702" y="2346403"/>
          <a:ext cx="672667" cy="340732"/>
        </a:xfrm>
        <a:prstGeom xmlns:a="http://schemas.openxmlformats.org/drawingml/2006/main" prst="rect">
          <a:avLst/>
        </a:prstGeom>
        <a:solidFill xmlns:a="http://schemas.openxmlformats.org/drawingml/2006/main">
          <a:schemeClr val="tx1"/>
        </a:solidFill>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E582C75C-B58A-4B8A-90EF-50CBEE9EE36F}" type="TxLink">
            <a:rPr lang="en-US" sz="1100" b="1" i="0" u="none" strike="noStrike">
              <a:solidFill>
                <a:schemeClr val="bg1"/>
              </a:solidFill>
              <a:latin typeface="Calibri"/>
              <a:cs typeface="Calibri"/>
            </a:rPr>
            <a:pPr algn="ctr"/>
            <a:t>0%</a:t>
          </a:fld>
          <a:endParaRPr lang="es-CO" sz="3600" b="1">
            <a:solidFill>
              <a:schemeClr val="bg1"/>
            </a:solidFill>
            <a:latin typeface="+mn-lt"/>
          </a:endParaRPr>
        </a:p>
      </cdr:txBody>
    </cdr:sp>
  </cdr:relSizeAnchor>
  <cdr:relSizeAnchor xmlns:cdr="http://schemas.openxmlformats.org/drawingml/2006/chartDrawing">
    <cdr:from>
      <cdr:x>0.21611</cdr:x>
      <cdr:y>0.47534</cdr:y>
    </cdr:from>
    <cdr:to>
      <cdr:x>0.30668</cdr:x>
      <cdr:y>0.61018</cdr:y>
    </cdr:to>
    <cdr:sp macro="" textlink="">
      <cdr:nvSpPr>
        <cdr:cNvPr id="2"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0.24058</cdr:x>
      <cdr:y>0.25083</cdr:y>
    </cdr:from>
    <cdr:to>
      <cdr:x>0.3828</cdr:x>
      <cdr:y>0.38218</cdr:y>
    </cdr:to>
    <cdr:sp macro="" textlink="GRÁFICOAVANCE!$G$25">
      <cdr:nvSpPr>
        <cdr:cNvPr id="3"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1020194" y="659922"/>
          <a:ext cx="603095" cy="34557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667145F-4210-4D08-9F16-E60CBDC06034}" type="TxLink">
            <a:rPr lang="en-US" sz="1100" b="1" i="0" u="none" strike="noStrike">
              <a:solidFill>
                <a:schemeClr val="bg1"/>
              </a:solidFill>
              <a:latin typeface="Calibri"/>
              <a:cs typeface="Calibri"/>
            </a:rPr>
            <a:pPr/>
            <a:t>20%</a:t>
          </a:fld>
          <a:endParaRPr lang="es-CO" sz="1400" b="1">
            <a:solidFill>
              <a:schemeClr val="bg1"/>
            </a:solidFill>
          </a:endParaRPr>
        </a:p>
      </cdr:txBody>
    </cdr:sp>
  </cdr:relSizeAnchor>
  <cdr:relSizeAnchor xmlns:cdr="http://schemas.openxmlformats.org/drawingml/2006/chartDrawing">
    <cdr:from>
      <cdr:x>0.6865</cdr:x>
      <cdr:y>0.46726</cdr:y>
    </cdr:from>
    <cdr:to>
      <cdr:x>0.84661</cdr:x>
      <cdr:y>0.5682</cdr:y>
    </cdr:to>
    <cdr:sp macro="" textlink="">
      <cdr:nvSpPr>
        <cdr:cNvPr id="7"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0.4615</cdr:x>
      <cdr:y>0.1477</cdr:y>
    </cdr:from>
    <cdr:to>
      <cdr:x>0.58116</cdr:x>
      <cdr:y>0.26319</cdr:y>
    </cdr:to>
    <cdr:sp macro="" textlink="GRÁFICOAVANCE!$G$26">
      <cdr:nvSpPr>
        <cdr:cNvPr id="12"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2655365" y="553578"/>
          <a:ext cx="688490" cy="43286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A83CA0-A8C1-4E19-99B8-1868F7C2B79D}" type="TxLink">
            <a:rPr lang="en-US" sz="1100" b="1" i="0" u="none" strike="noStrike">
              <a:solidFill>
                <a:schemeClr val="bg1"/>
              </a:solidFill>
              <a:latin typeface="Calibri"/>
              <a:cs typeface="Calibri"/>
            </a:rPr>
            <a:pPr/>
            <a:t>50%</a:t>
          </a:fld>
          <a:endParaRPr lang="es-CO" sz="1400" b="1">
            <a:solidFill>
              <a:schemeClr val="bg1"/>
            </a:solidFill>
          </a:endParaRPr>
        </a:p>
      </cdr:txBody>
    </cdr:sp>
  </cdr:relSizeAnchor>
  <cdr:relSizeAnchor xmlns:cdr="http://schemas.openxmlformats.org/drawingml/2006/chartDrawing">
    <cdr:from>
      <cdr:x>0.65387</cdr:x>
      <cdr:y>0.22164</cdr:y>
    </cdr:from>
    <cdr:to>
      <cdr:x>0.80593</cdr:x>
      <cdr:y>0.34216</cdr:y>
    </cdr:to>
    <cdr:sp macro="" textlink="GRÁFICOAVANCE!$G$27">
      <cdr:nvSpPr>
        <cdr:cNvPr id="13"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2939748" y="495930"/>
          <a:ext cx="683650" cy="2696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63492D-5C87-4590-B266-760FAA5C9414}" type="TxLink">
            <a:rPr lang="en-US" sz="1100" b="1" i="0" u="none" strike="noStrike">
              <a:solidFill>
                <a:schemeClr val="bg1"/>
              </a:solidFill>
              <a:latin typeface="Calibri"/>
              <a:cs typeface="Calibri"/>
            </a:rPr>
            <a:pPr/>
            <a:t>80%</a:t>
          </a:fld>
          <a:endParaRPr lang="es-CO" sz="1400" b="1">
            <a:solidFill>
              <a:schemeClr val="bg1"/>
            </a:solidFill>
          </a:endParaRPr>
        </a:p>
      </cdr:txBody>
    </cdr:sp>
  </cdr:relSizeAnchor>
  <cdr:relSizeAnchor xmlns:cdr="http://schemas.openxmlformats.org/drawingml/2006/chartDrawing">
    <cdr:from>
      <cdr:x>0.21611</cdr:x>
      <cdr:y>0.47534</cdr:y>
    </cdr:from>
    <cdr:to>
      <cdr:x>0.30668</cdr:x>
      <cdr:y>0.61018</cdr:y>
    </cdr:to>
    <cdr:sp macro="" textlink="">
      <cdr:nvSpPr>
        <cdr:cNvPr id="5"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0.6865</cdr:x>
      <cdr:y>0.46726</cdr:y>
    </cdr:from>
    <cdr:to>
      <cdr:x>0.84661</cdr:x>
      <cdr:y>0.5682</cdr:y>
    </cdr:to>
    <cdr:sp macro="" textlink="">
      <cdr:nvSpPr>
        <cdr:cNvPr id="9"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0.21611</cdr:x>
      <cdr:y>0.47534</cdr:y>
    </cdr:from>
    <cdr:to>
      <cdr:x>0.30668</cdr:x>
      <cdr:y>0.61018</cdr:y>
    </cdr:to>
    <cdr:sp macro="" textlink="">
      <cdr:nvSpPr>
        <cdr:cNvPr id="15"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0.6865</cdr:x>
      <cdr:y>0.46726</cdr:y>
    </cdr:from>
    <cdr:to>
      <cdr:x>0.84661</cdr:x>
      <cdr:y>0.5682</cdr:y>
    </cdr:to>
    <cdr:sp macro="" textlink="">
      <cdr:nvSpPr>
        <cdr:cNvPr id="17"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dr:relSizeAnchor xmlns:cdr="http://schemas.openxmlformats.org/drawingml/2006/chartDrawing">
    <cdr:from>
      <cdr:x>0.21611</cdr:x>
      <cdr:y>0.47534</cdr:y>
    </cdr:from>
    <cdr:to>
      <cdr:x>0.30668</cdr:x>
      <cdr:y>0.61018</cdr:y>
    </cdr:to>
    <cdr:sp macro="" textlink="">
      <cdr:nvSpPr>
        <cdr:cNvPr id="21"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921437" y="948751"/>
          <a:ext cx="386172" cy="26913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100" b="1">
              <a:solidFill>
                <a:schemeClr val="bg1"/>
              </a:solidFill>
            </a:rPr>
            <a:t>0%</a:t>
          </a:r>
        </a:p>
      </cdr:txBody>
    </cdr:sp>
  </cdr:relSizeAnchor>
  <cdr:relSizeAnchor xmlns:cdr="http://schemas.openxmlformats.org/drawingml/2006/chartDrawing">
    <cdr:from>
      <cdr:x>0.6865</cdr:x>
      <cdr:y>0.46726</cdr:y>
    </cdr:from>
    <cdr:to>
      <cdr:x>0.84661</cdr:x>
      <cdr:y>0.5682</cdr:y>
    </cdr:to>
    <cdr:sp macro="" textlink="">
      <cdr:nvSpPr>
        <cdr:cNvPr id="23"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3905198" y="1123789"/>
          <a:ext cx="910797" cy="2427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100" b="1">
              <a:solidFill>
                <a:schemeClr val="bg1"/>
              </a:solidFill>
            </a:rPr>
            <a:t>100 %</a:t>
          </a:r>
        </a:p>
      </cdr:txBody>
    </cdr:sp>
  </cdr:relSizeAnchor>
</c:userShapes>
</file>

<file path=xl/drawings/drawing5.xml><?xml version="1.0" encoding="utf-8"?>
<xdr:wsDr xmlns:xdr="http://schemas.openxmlformats.org/drawingml/2006/spreadsheetDrawing" xmlns:a="http://schemas.openxmlformats.org/drawingml/2006/main">
  <xdr:twoCellAnchor>
    <xdr:from>
      <xdr:col>9</xdr:col>
      <xdr:colOff>679450</xdr:colOff>
      <xdr:row>3</xdr:row>
      <xdr:rowOff>12700</xdr:rowOff>
    </xdr:from>
    <xdr:to>
      <xdr:col>15</xdr:col>
      <xdr:colOff>757571</xdr:colOff>
      <xdr:row>17</xdr:row>
      <xdr:rowOff>125275</xdr:rowOff>
    </xdr:to>
    <xdr:graphicFrame macro="">
      <xdr:nvGraphicFramePr>
        <xdr:cNvPr id="2" name="Gráfico 1">
          <a:extLst>
            <a:ext uri="{FF2B5EF4-FFF2-40B4-BE49-F238E27FC236}">
              <a16:creationId xmlns:a16="http://schemas.microsoft.com/office/drawing/2014/main" id="{6A71E2CC-316A-4C14-9AE8-99CB301352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0.29347</cdr:x>
      <cdr:y>0.06947</cdr:y>
    </cdr:from>
    <cdr:to>
      <cdr:x>0.72072</cdr:x>
      <cdr:y>0.13242</cdr:y>
    </cdr:to>
    <cdr:sp macro="" textlink="">
      <cdr:nvSpPr>
        <cdr:cNvPr id="4" name="Rectángulo 3">
          <a:extLst xmlns:a="http://schemas.openxmlformats.org/drawingml/2006/main">
            <a:ext uri="{FF2B5EF4-FFF2-40B4-BE49-F238E27FC236}">
              <a16:creationId xmlns:a16="http://schemas.microsoft.com/office/drawing/2014/main" id="{706414A1-E3EF-49A4-B0A8-5C18B045FD64}"/>
            </a:ext>
          </a:extLst>
        </cdr:cNvPr>
        <cdr:cNvSpPr/>
      </cdr:nvSpPr>
      <cdr:spPr>
        <a:xfrm xmlns:a="http://schemas.openxmlformats.org/drawingml/2006/main">
          <a:off x="3560971" y="344090"/>
          <a:ext cx="5184227" cy="311791"/>
        </a:xfrm>
        <a:prstGeom xmlns:a="http://schemas.openxmlformats.org/drawingml/2006/main" prst="rect">
          <a:avLst/>
        </a:prstGeom>
        <a:noFill xmlns:a="http://schemas.openxmlformats.org/drawingml/2006/main"/>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16561E1C-E805-4E63-BF71-541FDB91965E}" type="TxLink">
            <a:rPr lang="en-US" sz="1600" b="1" i="0" u="none" strike="noStrike">
              <a:solidFill>
                <a:schemeClr val="tx1">
                  <a:lumMod val="75000"/>
                  <a:lumOff val="25000"/>
                </a:schemeClr>
              </a:solidFill>
              <a:latin typeface="+mn-lt"/>
              <a:cs typeface="Calibri"/>
            </a:rPr>
            <a:pPr algn="ctr"/>
            <a:t>IMCT</a:t>
          </a:fld>
          <a:endParaRPr lang="es-CO" b="1">
            <a:solidFill>
              <a:schemeClr val="tx1">
                <a:lumMod val="75000"/>
                <a:lumOff val="25000"/>
              </a:schemeClr>
            </a:solidFill>
            <a:latin typeface="+mn-lt"/>
          </a:endParaRPr>
        </a:p>
      </cdr:txBody>
    </cdr:sp>
  </cdr:relSizeAnchor>
  <cdr:relSizeAnchor xmlns:cdr="http://schemas.openxmlformats.org/drawingml/2006/chartDrawing">
    <cdr:from>
      <cdr:x>0.49019</cdr:x>
      <cdr:y>0.68562</cdr:y>
    </cdr:from>
    <cdr:to>
      <cdr:x>0.55624</cdr:x>
      <cdr:y>0.75549</cdr:y>
    </cdr:to>
    <cdr:sp macro="" textlink="TABLAS!$F$51">
      <cdr:nvSpPr>
        <cdr:cNvPr id="6" name="Rectángulo 5">
          <a:extLst xmlns:a="http://schemas.openxmlformats.org/drawingml/2006/main">
            <a:ext uri="{FF2B5EF4-FFF2-40B4-BE49-F238E27FC236}">
              <a16:creationId xmlns:a16="http://schemas.microsoft.com/office/drawing/2014/main" id="{0E3609EE-9AE7-4C41-A34D-D2995752EDEC}"/>
            </a:ext>
          </a:extLst>
        </cdr:cNvPr>
        <cdr:cNvSpPr/>
      </cdr:nvSpPr>
      <cdr:spPr>
        <a:xfrm xmlns:a="http://schemas.openxmlformats.org/drawingml/2006/main">
          <a:off x="5027060" y="3345089"/>
          <a:ext cx="677359" cy="340890"/>
        </a:xfrm>
        <a:prstGeom xmlns:a="http://schemas.openxmlformats.org/drawingml/2006/main" prst="rect">
          <a:avLst/>
        </a:prstGeom>
        <a:effectLst xmlns:a="http://schemas.openxmlformats.org/drawingml/2006/main">
          <a:outerShdw blurRad="50800" dist="38100" dir="2700000" algn="tl" rotWithShape="0">
            <a:prstClr val="black">
              <a:alpha val="40000"/>
            </a:prstClr>
          </a:outerShdw>
        </a:effectLst>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nchor="ctr"/>
        <a:lstStyle xmlns:a="http://schemas.openxmlformats.org/drawingml/2006/main"/>
        <a:p xmlns:a="http://schemas.openxmlformats.org/drawingml/2006/main">
          <a:pPr algn="ctr"/>
          <a:fld id="{02051694-D99F-4F7A-8F35-7A70A4209CB5}" type="TxLink">
            <a:rPr lang="en-US" sz="1200" b="1" i="0" u="none" strike="noStrike">
              <a:solidFill>
                <a:schemeClr val="bg1"/>
              </a:solidFill>
              <a:latin typeface="Arial"/>
              <a:cs typeface="Arial"/>
            </a:rPr>
            <a:pPr algn="ctr"/>
            <a:t> </a:t>
          </a:fld>
          <a:endParaRPr lang="es-CO" sz="3600">
            <a:solidFill>
              <a:schemeClr val="bg1"/>
            </a:solidFill>
            <a:latin typeface="+mn-lt"/>
          </a:endParaRPr>
        </a:p>
      </cdr:txBody>
    </cdr:sp>
  </cdr:relSizeAnchor>
  <cdr:relSizeAnchor xmlns:cdr="http://schemas.openxmlformats.org/drawingml/2006/chartDrawing">
    <cdr:from>
      <cdr:x>0.3137</cdr:x>
      <cdr:y>0.56593</cdr:y>
    </cdr:from>
    <cdr:to>
      <cdr:x>0.35556</cdr:x>
      <cdr:y>0.61355</cdr:y>
    </cdr:to>
    <cdr:sp macro="" textlink="">
      <cdr:nvSpPr>
        <cdr:cNvPr id="2" name="CuadroTexto 1">
          <a:extLst xmlns:a="http://schemas.openxmlformats.org/drawingml/2006/main">
            <a:ext uri="{FF2B5EF4-FFF2-40B4-BE49-F238E27FC236}">
              <a16:creationId xmlns:a16="http://schemas.microsoft.com/office/drawing/2014/main" id="{4D1FAE43-FCE5-4A2C-A311-324100EE39D0}"/>
            </a:ext>
          </a:extLst>
        </cdr:cNvPr>
        <cdr:cNvSpPr txBox="1"/>
      </cdr:nvSpPr>
      <cdr:spPr>
        <a:xfrm xmlns:a="http://schemas.openxmlformats.org/drawingml/2006/main">
          <a:off x="3806372" y="2803071"/>
          <a:ext cx="508000" cy="2358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400" b="1"/>
            <a:t>0%</a:t>
          </a:r>
        </a:p>
      </cdr:txBody>
    </cdr:sp>
  </cdr:relSizeAnchor>
  <cdr:relSizeAnchor xmlns:cdr="http://schemas.openxmlformats.org/drawingml/2006/chartDrawing">
    <cdr:from>
      <cdr:x>0.48938</cdr:x>
      <cdr:y>0.14103</cdr:y>
    </cdr:from>
    <cdr:to>
      <cdr:x>0.53424</cdr:x>
      <cdr:y>0.21612</cdr:y>
    </cdr:to>
    <cdr:sp macro="" textlink="">
      <cdr:nvSpPr>
        <cdr:cNvPr id="3" name="CuadroTexto 2">
          <a:extLst xmlns:a="http://schemas.openxmlformats.org/drawingml/2006/main">
            <a:ext uri="{FF2B5EF4-FFF2-40B4-BE49-F238E27FC236}">
              <a16:creationId xmlns:a16="http://schemas.microsoft.com/office/drawing/2014/main" id="{535FFDDB-A0A0-49E8-ACAF-19901F3323E0}"/>
            </a:ext>
          </a:extLst>
        </cdr:cNvPr>
        <cdr:cNvSpPr txBox="1"/>
      </cdr:nvSpPr>
      <cdr:spPr>
        <a:xfrm xmlns:a="http://schemas.openxmlformats.org/drawingml/2006/main">
          <a:off x="5938157" y="698499"/>
          <a:ext cx="544286" cy="37192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CO" sz="1400" b="1"/>
            <a:t>50%</a:t>
          </a:r>
        </a:p>
      </cdr:txBody>
    </cdr:sp>
  </cdr:relSizeAnchor>
  <cdr:relSizeAnchor xmlns:cdr="http://schemas.openxmlformats.org/drawingml/2006/chartDrawing">
    <cdr:from>
      <cdr:x>0.68002</cdr:x>
      <cdr:y>0.55421</cdr:y>
    </cdr:from>
    <cdr:to>
      <cdr:x>0.73983</cdr:x>
      <cdr:y>0.6293</cdr:y>
    </cdr:to>
    <cdr:sp macro="" textlink="">
      <cdr:nvSpPr>
        <cdr:cNvPr id="7" name="CuadroTexto 1">
          <a:extLst xmlns:a="http://schemas.openxmlformats.org/drawingml/2006/main">
            <a:ext uri="{FF2B5EF4-FFF2-40B4-BE49-F238E27FC236}">
              <a16:creationId xmlns:a16="http://schemas.microsoft.com/office/drawing/2014/main" id="{EE124E97-D516-4B9B-82ED-C9E2975172D0}"/>
            </a:ext>
          </a:extLst>
        </cdr:cNvPr>
        <cdr:cNvSpPr txBox="1"/>
      </cdr:nvSpPr>
      <cdr:spPr>
        <a:xfrm xmlns:a="http://schemas.openxmlformats.org/drawingml/2006/main">
          <a:off x="8251370" y="2745014"/>
          <a:ext cx="725713" cy="37192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400" b="1"/>
            <a:t>100 %</a:t>
          </a:r>
        </a:p>
      </cdr:txBody>
    </cdr:sp>
  </cdr:relSizeAnchor>
  <cdr:relSizeAnchor xmlns:cdr="http://schemas.openxmlformats.org/drawingml/2006/chartDrawing">
    <cdr:from>
      <cdr:x>0.5462</cdr:x>
      <cdr:y>0.14945</cdr:y>
    </cdr:from>
    <cdr:to>
      <cdr:x>0.60601</cdr:x>
      <cdr:y>0.22454</cdr:y>
    </cdr:to>
    <cdr:sp macro="" textlink="">
      <cdr:nvSpPr>
        <cdr:cNvPr id="12" name="CuadroTexto 1">
          <a:extLst xmlns:a="http://schemas.openxmlformats.org/drawingml/2006/main">
            <a:ext uri="{FF2B5EF4-FFF2-40B4-BE49-F238E27FC236}">
              <a16:creationId xmlns:a16="http://schemas.microsoft.com/office/drawing/2014/main" id="{2601C5DE-E885-4C74-AF61-D52D2191D1D2}"/>
            </a:ext>
          </a:extLst>
        </cdr:cNvPr>
        <cdr:cNvSpPr txBox="1"/>
      </cdr:nvSpPr>
      <cdr:spPr>
        <a:xfrm xmlns:a="http://schemas.openxmlformats.org/drawingml/2006/main">
          <a:off x="6627585" y="740229"/>
          <a:ext cx="725713" cy="37192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400" b="1"/>
            <a:t>60%</a:t>
          </a:r>
        </a:p>
      </cdr:txBody>
    </cdr:sp>
  </cdr:relSizeAnchor>
  <cdr:relSizeAnchor xmlns:cdr="http://schemas.openxmlformats.org/drawingml/2006/chartDrawing">
    <cdr:from>
      <cdr:x>0.6419</cdr:x>
      <cdr:y>0.31062</cdr:y>
    </cdr:from>
    <cdr:to>
      <cdr:x>0.7017</cdr:x>
      <cdr:y>0.38571</cdr:y>
    </cdr:to>
    <cdr:sp macro="" textlink="">
      <cdr:nvSpPr>
        <cdr:cNvPr id="13" name="CuadroTexto 1">
          <a:extLst xmlns:a="http://schemas.openxmlformats.org/drawingml/2006/main">
            <a:ext uri="{FF2B5EF4-FFF2-40B4-BE49-F238E27FC236}">
              <a16:creationId xmlns:a16="http://schemas.microsoft.com/office/drawing/2014/main" id="{B9F467F6-F1EE-4DCE-B830-BCCC382084D3}"/>
            </a:ext>
          </a:extLst>
        </cdr:cNvPr>
        <cdr:cNvSpPr txBox="1"/>
      </cdr:nvSpPr>
      <cdr:spPr>
        <a:xfrm xmlns:a="http://schemas.openxmlformats.org/drawingml/2006/main">
          <a:off x="7788729" y="1538514"/>
          <a:ext cx="725713" cy="37192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s-CO" sz="1400" b="1"/>
            <a:t>80%</a:t>
          </a: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sus\Documents\IMEBU\2020\Octubre\Entregables%20MIPG\Plan%20de%20Trabajo%20MIPG%20Actualizado%20V2%202020%20Seguimient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kathe\Desktop\PA%20MIPG%202021%20-%202022%20IMCT%20PRO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Priorizar"/>
      <sheetName val="PlanTrabajoMIPGactualizado"/>
      <sheetName val="Hoja1"/>
      <sheetName val="PlanTrabajoMIPG_Primer Seg"/>
      <sheetName val="Matriz Seguimiento"/>
      <sheetName val="Planes Institucionales"/>
      <sheetName val="Planes Institucionales (2)"/>
    </sheetNames>
    <sheetDataSet>
      <sheetData sheetId="0">
        <row r="65521">
          <cell r="C65521" t="str">
            <v>Equipo Directivo</v>
          </cell>
        </row>
        <row r="65522">
          <cell r="C65522" t="str">
            <v>Líderes de Proceso</v>
          </cell>
        </row>
        <row r="65523">
          <cell r="C65523" t="str">
            <v>Alta Dirección</v>
          </cell>
        </row>
        <row r="65524">
          <cell r="C65524" t="str">
            <v>Subdirección A y F</v>
          </cell>
        </row>
        <row r="65525">
          <cell r="C65525" t="str">
            <v>Subdirección Técnica</v>
          </cell>
        </row>
        <row r="65526">
          <cell r="C65526" t="str">
            <v>Oficina Juridica</v>
          </cell>
        </row>
        <row r="65527">
          <cell r="C65527" t="str">
            <v>Oficina de Control Interno</v>
          </cell>
        </row>
        <row r="65528">
          <cell r="C65528" t="str">
            <v>Sistemas</v>
          </cell>
        </row>
        <row r="65529">
          <cell r="C65529" t="str">
            <v>Atención al Ciudadano</v>
          </cell>
        </row>
      </sheetData>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PG INSTITUCIONAL"/>
      <sheetName val="TABLA DINÁMICA"/>
      <sheetName val="PROGRAMACIÓN DE META "/>
      <sheetName val="Hoja1"/>
      <sheetName val="GRÁFICOAVANCE"/>
      <sheetName val="TABLAS"/>
    </sheetNames>
    <sheetDataSet>
      <sheetData sheetId="0"/>
      <sheetData sheetId="1"/>
      <sheetData sheetId="2">
        <row r="7">
          <cell r="AD7" t="str">
            <v>0%</v>
          </cell>
        </row>
      </sheetData>
      <sheetData sheetId="3"/>
      <sheetData sheetId="4"/>
      <sheetData sheetId="5"/>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LL" refreshedDate="44529.468946875" createdVersion="7" refreshedVersion="7" minRefreshableVersion="3" recordCount="136" xr:uid="{00000000-000A-0000-FFFF-FFFF01000000}">
  <cacheSource type="worksheet">
    <worksheetSource name="Tabla2"/>
  </cacheSource>
  <cacheFields count="30">
    <cacheField name="DIMENSIÓN " numFmtId="0">
      <sharedItems/>
    </cacheField>
    <cacheField name="POLÍTICA" numFmtId="0">
      <sharedItems/>
    </cacheField>
    <cacheField name="ACTIVIDAD" numFmtId="0">
      <sharedItems longText="1"/>
    </cacheField>
    <cacheField name="PRODUCTO" numFmtId="0">
      <sharedItems/>
    </cacheField>
    <cacheField name="TIPO DE META" numFmtId="0">
      <sharedItems/>
    </cacheField>
    <cacheField name="N.X" numFmtId="0">
      <sharedItems containsSemiMixedTypes="0" containsString="0" containsNumber="1" containsInteger="1" minValue="1" maxValue="4"/>
    </cacheField>
    <cacheField name="META " numFmtId="0">
      <sharedItems containsSemiMixedTypes="0" containsString="0" containsNumber="1" minValue="0.5" maxValue="24"/>
    </cacheField>
    <cacheField name="LOGRO III TRIM 2021" numFmtId="0">
      <sharedItems containsSemiMixedTypes="0" containsString="0" containsNumber="1" minValue="0" maxValue="24"/>
    </cacheField>
    <cacheField name="LOGRO IV TRIM 2021" numFmtId="0">
      <sharedItems containsSemiMixedTypes="0" containsString="0" containsNumber="1" containsInteger="1" minValue="0" maxValue="0"/>
    </cacheField>
    <cacheField name="LOGRO I TRIM 2022" numFmtId="0">
      <sharedItems containsSemiMixedTypes="0" containsString="0" containsNumber="1" containsInteger="1" minValue="0" maxValue="0"/>
    </cacheField>
    <cacheField name="LOGRO II TRIM 2022" numFmtId="0">
      <sharedItems containsSemiMixedTypes="0" containsString="0" containsNumber="1" containsInteger="1" minValue="0" maxValue="0"/>
    </cacheField>
    <cacheField name=" III TRIM 2021" numFmtId="0">
      <sharedItems containsString="0" containsBlank="1" containsNumber="1" minValue="0.25" maxValue="24"/>
    </cacheField>
    <cacheField name=" IV TRIM 2021" numFmtId="0">
      <sharedItems containsString="0" containsBlank="1" containsNumber="1" minValue="0.1" maxValue="21"/>
    </cacheField>
    <cacheField name="I TRIM 2022" numFmtId="0">
      <sharedItems containsString="0" containsBlank="1" containsNumber="1" minValue="0.1" maxValue="24"/>
    </cacheField>
    <cacheField name=" II TRIM 2022" numFmtId="0">
      <sharedItems containsString="0" containsBlank="1" containsNumber="1" minValue="0" maxValue="21"/>
    </cacheField>
    <cacheField name="VAL" numFmtId="0">
      <sharedItems/>
    </cacheField>
    <cacheField name=" III TRIM 20212" numFmtId="0">
      <sharedItems containsMixedTypes="1" containsNumber="1" containsInteger="1" minValue="0" maxValue="0"/>
    </cacheField>
    <cacheField name=" IV TRIM 20213" numFmtId="0">
      <sharedItems containsMixedTypes="1" containsNumber="1" containsInteger="1" minValue="0" maxValue="0"/>
    </cacheField>
    <cacheField name="I TRIM 20224" numFmtId="0">
      <sharedItems containsMixedTypes="1" containsNumber="1" containsInteger="1" minValue="0" maxValue="0"/>
    </cacheField>
    <cacheField name=" II TRIM 20225" numFmtId="0">
      <sharedItems containsMixedTypes="1" containsNumber="1" containsInteger="1" minValue="0" maxValue="0"/>
    </cacheField>
    <cacheField name="Columna6" numFmtId="0">
      <sharedItems/>
    </cacheField>
    <cacheField name=" III TRIM 20217" numFmtId="9">
      <sharedItems containsMixedTypes="1" containsNumber="1" minValue="0.1" maxValue="1"/>
    </cacheField>
    <cacheField name=" IV TRIM 20218" numFmtId="9">
      <sharedItems containsNonDate="0" containsString="0" containsBlank="1"/>
    </cacheField>
    <cacheField name="I TRIM 20229" numFmtId="9">
      <sharedItems containsNonDate="0" containsString="0" containsBlank="1"/>
    </cacheField>
    <cacheField name=" II TRIM 202210" numFmtId="9">
      <sharedItems containsNonDate="0" containsString="0" containsBlank="1"/>
    </cacheField>
    <cacheField name="ACUMULADO 2021 -2022" numFmtId="9">
      <sharedItems containsMixedTypes="1" containsNumber="1" minValue="0" maxValue="1"/>
    </cacheField>
    <cacheField name="OBSERVACIONES" numFmtId="9">
      <sharedItems containsMixedTypes="1" containsNumber="1" containsInteger="1" minValue="0" maxValue="0" longText="1"/>
    </cacheField>
    <cacheField name="RECURSOS" numFmtId="0">
      <sharedItems containsMixedTypes="1" containsNumber="1" containsInteger="1" minValue="0" maxValue="0"/>
    </cacheField>
    <cacheField name="DEPENDENCIA" numFmtId="0">
      <sharedItems count="11">
        <s v="Sec. Administrativa"/>
        <s v="Sec. de Planeación"/>
        <s v="OATIC"/>
        <s v="Sec. de Hacienda"/>
        <s v="Sec. de Salud y Ambiente"/>
        <s v="Sec. Jurídica"/>
        <s v="Oficina de Prensa y Comunicaciones"/>
        <s v="Sec. de Infraestructura"/>
        <s v="Sec. de Educación"/>
        <s v="OCIG"/>
        <s v="Sec. de Interior"/>
      </sharedItems>
    </cacheField>
    <cacheField name="RESPONSABLE" numFmtId="3">
      <sharedItems/>
    </cacheField>
  </cacheFields>
  <extLst>
    <ext xmlns:x14="http://schemas.microsoft.com/office/spreadsheetml/2009/9/main" uri="{725AE2AE-9491-48be-B2B4-4EB974FC3084}">
      <x14:pivotCacheDefinition pivotCacheId="409842250"/>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6">
  <r>
    <s v="Talento Humano"/>
    <s v="Gestión estratégica del talento humano"/>
    <s v="Analizar puestos de trabajo e identificarlos para vincular personal con discapacidad."/>
    <s v="Puestos de trabajo identificados en donde se pueda vincular personas con discapacidad."/>
    <s v="INCREMENTO"/>
    <n v="1"/>
    <n v="1"/>
    <n v="1"/>
    <n v="0"/>
    <n v="0"/>
    <n v="0"/>
    <m/>
    <m/>
    <n v="1"/>
    <m/>
    <s v="SI"/>
    <n v="0"/>
    <n v="0"/>
    <s v="x"/>
    <n v="0"/>
    <s v="1"/>
    <n v="1"/>
    <m/>
    <m/>
    <m/>
    <n v="1"/>
    <s v="La actividad se cumplirá en el primer trimestre de 2022, de acuerdo con el cronograma establecido en el presente plan."/>
    <s v="Talento Humano, Recursos Físicos y Tecnológicos"/>
    <x v="0"/>
    <s v="Profesional Especializado - TH_x000a_(Secretaría Administrativa)"/>
  </r>
  <r>
    <s v="Talento Humano"/>
    <s v="Gestión estratégica del talento humano"/>
    <s v="Establecer espacios para resaltar y estimular a los servidores públicos."/>
    <s v="Espacios que permitan resaltar y estimular a los servidores públicos como reconocimiento a sus labores."/>
    <s v="INCREMENTO"/>
    <n v="2"/>
    <n v="1"/>
    <n v="0"/>
    <n v="0"/>
    <n v="0"/>
    <n v="0"/>
    <m/>
    <n v="1"/>
    <m/>
    <n v="0"/>
    <s v="SI"/>
    <n v="0"/>
    <s v="x"/>
    <n v="0"/>
    <s v="x"/>
    <s v="4"/>
    <s v=""/>
    <m/>
    <m/>
    <m/>
    <n v="0"/>
    <s v="Se programó para el 15 y 29 de octubre la Jornada de Conmemoración y exaltación de los servidores públicos de la Alcaldía de Bucaramanga. La actividad se cumplirá durante el cuarto trimestre del año 2021, en cumplimiento al cronograma establecido en el presente plan."/>
    <s v="Talento Humano, Recursos Físicos y Tecnológicos"/>
    <x v="0"/>
    <s v="Subsecretario Administrativo - TH_x000a_(Secretaría Administrativa)"/>
  </r>
  <r>
    <s v="Talento Humano"/>
    <s v="Gestión estratégica del talento humano"/>
    <s v="Realizar informes sobre las razones de retiro de los servidores públicos."/>
    <s v="Informes analizados acerca de las razones de retiro que genere insumos para el plan de previsión del talento humano. "/>
    <s v="INCREMENTO"/>
    <n v="2"/>
    <n v="2"/>
    <n v="0"/>
    <n v="0"/>
    <n v="0"/>
    <n v="0"/>
    <m/>
    <n v="1"/>
    <m/>
    <n v="1"/>
    <s v="SI"/>
    <n v="0"/>
    <s v="x"/>
    <n v="0"/>
    <s v="x"/>
    <s v="4"/>
    <s v=""/>
    <m/>
    <m/>
    <m/>
    <n v="0"/>
    <s v="La actividad se cumplirá en el cuarto trimestre del año 2021, de acuerdo con el cronograma establecido en el presente plan."/>
    <s v="Talento Humano, Recursos Físicos y Tecnológicos"/>
    <x v="0"/>
    <s v="Profesional Especializado - TH_x000a_(Secretaría Administrativa)"/>
  </r>
  <r>
    <s v="Talento Humano"/>
    <s v="Gestión estratégica del talento humano"/>
    <s v="Consolidar  estadísticas de la información del talento humano."/>
    <s v="Estadísticas de la información de Gestión Estratégica de Talento Humano consolidadas."/>
    <s v="INCREMENTO"/>
    <n v="2"/>
    <n v="2"/>
    <n v="0"/>
    <n v="0"/>
    <n v="0"/>
    <n v="0"/>
    <m/>
    <n v="1"/>
    <m/>
    <n v="1"/>
    <s v="SI"/>
    <n v="0"/>
    <s v="x"/>
    <n v="0"/>
    <s v="x"/>
    <s v="4"/>
    <s v=""/>
    <m/>
    <m/>
    <m/>
    <n v="0"/>
    <s v="La actividad se cumplirá en el cuarto trimestre del año 2021, de acuerdo con el cronograma establecido en el presente plan."/>
    <s v="Talento Humano, Recursos Físicos y Tecnológicos"/>
    <x v="0"/>
    <s v="Técnico Operativo_x000a_(Secretaría Administrativa)"/>
  </r>
  <r>
    <s v="Talento Humano"/>
    <s v="Gestión estratégica del talento humano"/>
    <s v="Analizar y tomar las medidas de mejora que contribuyan al fortalecimiento del clima laboral en la entidad. Desde el sistema de control interno efectuar su verificación."/>
    <s v="Socialización de los resultados de la medición del clima laboral vigencia 2021"/>
    <s v="INCREMENTO"/>
    <n v="1"/>
    <n v="1"/>
    <n v="0"/>
    <n v="0"/>
    <n v="0"/>
    <n v="0"/>
    <m/>
    <n v="1"/>
    <m/>
    <m/>
    <s v="SI"/>
    <n v="0"/>
    <s v="x"/>
    <n v="0"/>
    <n v="0"/>
    <s v="4"/>
    <s v=""/>
    <m/>
    <m/>
    <m/>
    <n v="0"/>
    <s v="Se realizó la medición del clima laboral, el cual se socializará en el cuatro trimestre del año 2021, de acuerdo con el cronograma establecido en el presente plan."/>
    <s v="Talento Humano, Recursos Físicos y Tecnológicos"/>
    <x v="0"/>
    <s v="Subsecretario Administrativo - TH_x000a_(Secretaría Administrativa)"/>
  </r>
  <r>
    <s v="Talento Humano"/>
    <s v="Gestión estratégica del talento humano"/>
    <s v="Establecer incentivos especiales para el personal de servicio al ciudadano y otros estímulos para quienes se encuentren con distinto tipo de vinculación (provisionales, contratistas, etc.) en la entidad."/>
    <s v="Cuadro de mérito del personal del Centro de Atención Especializado- CAME."/>
    <s v="INCREMENTO"/>
    <n v="1"/>
    <n v="1"/>
    <n v="0"/>
    <n v="0"/>
    <n v="0"/>
    <n v="0"/>
    <m/>
    <n v="1"/>
    <m/>
    <m/>
    <s v="SI"/>
    <n v="0"/>
    <s v="x"/>
    <n v="0"/>
    <n v="0"/>
    <s v="4"/>
    <s v=""/>
    <m/>
    <m/>
    <m/>
    <n v="0"/>
    <s v="La actividad se cumplirá en el cuarto trimestre del año 2021, de acuerdo con el cronograma establecido en el presente plan."/>
    <s v="Talento Humano, Recursos Físicos y Tecnológicos"/>
    <x v="0"/>
    <s v="Profesional Especializado - TH_x000a_(Secretaría Administrativa)"/>
  </r>
  <r>
    <s v="Talento Humano"/>
    <s v="Gestión estratégica del talento humano"/>
    <s v="Analizar que los resultados de la evaluación de desempeño laboral y de los acuerdos de gestión sean coherentes con el cumplimiento de las metas de la entidad. "/>
    <s v="Informe de análisis de los resultados de las evaluaciones de desempeño laboral y los acuerdos de gestión."/>
    <s v="INCREMENTO"/>
    <n v="2"/>
    <n v="2"/>
    <n v="1"/>
    <n v="0"/>
    <n v="0"/>
    <n v="0"/>
    <n v="1"/>
    <m/>
    <m/>
    <n v="1"/>
    <s v="SI"/>
    <s v="x"/>
    <n v="0"/>
    <n v="0"/>
    <s v="x"/>
    <s v="2"/>
    <n v="1"/>
    <m/>
    <m/>
    <m/>
    <n v="0.5"/>
    <s v="Se realizó el análisis de los resultados de las evaluaciones de desempeño correspondientes al primer semestre del año 2021."/>
    <s v="Talento Humano, Recursos Físicos y Tecnológicos"/>
    <x v="0"/>
    <s v="Profesional Especializado - TH_x000a_(Secretaría Administrativa)"/>
  </r>
  <r>
    <s v="Talento Humano"/>
    <s v="Gestión estratégica del talento humano"/>
    <s v="Desarrollar jornadas de capacitación y/o divulgación a sus servidores y contratistas sobre participación ciudadana, rendición de cuentas y control social."/>
    <s v="Jornadas de capacitación y/o divulgación a los  servidores públicos  y contratistas en los temas de participación ciudadana, rendición de cuentas y control social."/>
    <s v="INCREMENTO"/>
    <n v="2"/>
    <n v="2"/>
    <n v="0"/>
    <n v="0"/>
    <n v="0"/>
    <n v="0"/>
    <m/>
    <n v="1"/>
    <n v="1"/>
    <m/>
    <s v="SI"/>
    <n v="0"/>
    <s v="x"/>
    <s v="x"/>
    <n v="0"/>
    <s v="4"/>
    <s v=""/>
    <m/>
    <m/>
    <m/>
    <n v="0"/>
    <s v="La actividad se cumplirá en el cuarto trimestre del año 2021, de acuerdo con el cronograma establecido en el presente plan."/>
    <s v="Talento Humano, Recursos Físicos y Tecnológicos"/>
    <x v="0"/>
    <s v="Profesional Especializado - TH_x000a_(Secretaría Administrativa)"/>
  </r>
  <r>
    <s v="Talento Humano"/>
    <s v="Gestión estratégica del talento humano"/>
    <s v="Implementar mecanismos para transferir el conocimiento de las personas que se retiran a quienes continúan vinculados."/>
    <s v="Herramienta  implementada y mantenida, a través del uso del formato de transferencia de conocimiento o retiro del servicio F-GAT-8100-238,37-195."/>
    <s v="MANTENIMIENTO"/>
    <n v="2"/>
    <n v="1"/>
    <n v="1"/>
    <n v="0"/>
    <n v="0"/>
    <n v="0"/>
    <m/>
    <n v="1"/>
    <m/>
    <n v="1"/>
    <s v="SI"/>
    <n v="0"/>
    <s v="x"/>
    <n v="0"/>
    <s v="x"/>
    <s v="1"/>
    <n v="1"/>
    <m/>
    <m/>
    <m/>
    <n v="0.25"/>
    <s v="Se estableció en el formato F-GAT-8100-238,37-036,la inclusión del formato F-GAT-8100-238,37-195  como uno de los requisitos de entrega de puesto de trabajo."/>
    <s v="Talento Humano, Recursos Físicos y Tecnológicos"/>
    <x v="0"/>
    <s v="Profesional Especializado - TH_x000a_(Secretaría Administrativa)"/>
  </r>
  <r>
    <s v="Talento Humano"/>
    <s v="Integridad"/>
    <s v="Fomentar espacios de participación para todo el personal, para armonizar los valores del servicio público con los códigos de ética institucional, implementar jornadas de difusión y herramientas pedagógicas para desarrollar el hábito de actuar de forma coherente con ellos. "/>
    <s v="Jornadas de apropiación del código de integridad."/>
    <s v="INCREMENTO"/>
    <n v="2"/>
    <n v="2"/>
    <n v="2"/>
    <n v="0"/>
    <n v="0"/>
    <n v="0"/>
    <m/>
    <n v="1"/>
    <m/>
    <n v="1"/>
    <s v="SI"/>
    <n v="0"/>
    <s v="x"/>
    <n v="0"/>
    <s v="x"/>
    <s v="1"/>
    <n v="1"/>
    <m/>
    <m/>
    <m/>
    <n v="1"/>
    <s v="Se han realizado Jornadas de capacitación y sensibilización del código de integridad:_x000a_*Viernes de Valores_x000a_*Muro de integridad _x000a_*Reto Digital con cada uno de los valores del código de integridad"/>
    <s v="Talento Humano, Recursos Físicos y Tecnológicos"/>
    <x v="0"/>
    <s v="Subsecretario Administrativo - TH_x000a_(Secretaría Administrativa)"/>
  </r>
  <r>
    <s v="Talento Humano"/>
    <s v="Integridad"/>
    <s v="Establecer al interior de su entidad un proceso para la gestión de los conflictos de interés, donde el servidor público pueda tener claridad de cómo se reporta un posible caso y cuál es el conducto regular a seguir. ."/>
    <s v="Campañas de divulgación para promover el correo de cod.integridad@bucaramanga.gov.co, como un canal para conocer opiniones y denuncias sobre faltas al código de integridad."/>
    <s v="INCREMENTO"/>
    <n v="2"/>
    <n v="2"/>
    <n v="1"/>
    <n v="0"/>
    <n v="0"/>
    <n v="0"/>
    <m/>
    <n v="1"/>
    <m/>
    <n v="1"/>
    <s v="SI"/>
    <n v="0"/>
    <s v="x"/>
    <n v="0"/>
    <s v="x"/>
    <s v="1"/>
    <n v="0.5"/>
    <m/>
    <m/>
    <m/>
    <n v="0.5"/>
    <s v="A través del correo cod.integridad@bucaramanga.gov.co se ha enviado mensajes a los servidores públicos y contratistas de la alcaldía, informando que a través de este medio pueden realizar las denuncias sobre faltas al código de integridad._x000a_También se ha utilizado para realizar los Retos digitales  de los valores del código de integridad. "/>
    <s v="Talento Humano, Recursos Físicos y Tecnológicos"/>
    <x v="0"/>
    <s v="Subsecretario Administrativo - TH_x000a_(Secretaría Administrativa)"/>
  </r>
  <r>
    <s v="Talento Humano"/>
    <s v="Integridad"/>
    <s v="Formular y desarrollar un mecanismo para el registro, seguimiento y monitoreo a las declaraciones de conflictos de interés por parte de los servidores públicos que laboran dentro de la entidad."/>
    <s v="Informe de seguimiento del registro de la declaración de conflicto de intereses de los directivos que se rinden en la plataforma de función pública."/>
    <s v="INCREMENTO"/>
    <n v="1"/>
    <n v="1"/>
    <n v="0"/>
    <n v="0"/>
    <n v="0"/>
    <n v="0"/>
    <m/>
    <m/>
    <n v="1"/>
    <m/>
    <s v="SI"/>
    <n v="0"/>
    <n v="0"/>
    <s v="x"/>
    <n v="0"/>
    <s v="4"/>
    <s v=""/>
    <m/>
    <m/>
    <m/>
    <n v="0"/>
    <s v="La actividad se cumplirá en el primer trimestre de 2022, de acuerdo con el cronograma establecido en el presente plan."/>
    <s v="Talento Humano, Recursos Físicos y Tecnológicos"/>
    <x v="0"/>
    <s v="Subsecretario Administrativo - TH_x000a_(Secretaría Administrativa)"/>
  </r>
  <r>
    <s v="Direccionamiento Estratégico y Planeación "/>
    <s v="Planeación institucional"/>
    <s v="Realizar la evaluación de la planeación estratégica, contando con mecanismos que permitan relacionar el Plan Estratégico con los objetivos estratégicos y operativos, considerando alertas frente a posibles incumplimientos, necesidades de recursos, cambios en el entorno, entre otros, que garanticen el  cumplimiento del Plan de Desarrollo 2020-2023 Bucaramanga, Ciudad de Oportunidades."/>
    <s v="Plan Indicativo 2020 - 2023."/>
    <s v="INCREMENTO"/>
    <n v="1"/>
    <n v="1"/>
    <n v="0"/>
    <n v="0"/>
    <n v="0"/>
    <n v="0"/>
    <m/>
    <m/>
    <n v="1"/>
    <m/>
    <s v="SI"/>
    <n v="0"/>
    <n v="0"/>
    <s v="x"/>
    <n v="0"/>
    <s v="4"/>
    <s v=""/>
    <m/>
    <m/>
    <m/>
    <n v="0"/>
    <n v="0"/>
    <s v="Talento Humano, Recursos Físicos y Tecnológicos"/>
    <x v="1"/>
    <s v="Profesional Especializado_x000a_(Secretaría de Planeación)"/>
  </r>
  <r>
    <s v="Direccionamiento Estratégico y Planeación "/>
    <s v="Planeación institucional"/>
    <s v="Realizar la evaluación de la planeación estratégica, contando con mecanismos que permitan relacionar el Plan Estratégico con los objetivos estratégicos y operativos, considerando alertas frente a posibles incumplimientos, necesidades de recursos, cambios en el entorno, entre otros, que garanticen el  cumplimiento del Plan de Desarrollo 2020-2023 Bucaramanga, Ciudad de Oportunidades."/>
    <s v="Planes de Acción por dependencia."/>
    <s v="MANTENIMIENTO"/>
    <n v="4"/>
    <n v="21"/>
    <n v="21"/>
    <n v="0"/>
    <n v="0"/>
    <n v="0"/>
    <n v="21"/>
    <n v="21"/>
    <n v="21"/>
    <n v="21"/>
    <s v="SI"/>
    <s v="x"/>
    <s v="x"/>
    <s v="x"/>
    <s v="x"/>
    <s v="2"/>
    <n v="1"/>
    <m/>
    <m/>
    <m/>
    <n v="0.25"/>
    <s v="La Secretaría de Planeación cuenta con los 21 planes de acción por dependencia con corte a 30 de septiembre de 2021, los cuales se encuentran publicados en la página web de la entidad."/>
    <s v="Talento Humano, Recursos Físicos y Tecnológicos"/>
    <x v="1"/>
    <s v="Profesional Especializado_x000a_(Secretaría de Planeación)"/>
  </r>
  <r>
    <s v="Direccionamiento Estratégico y Planeación "/>
    <s v="Planeación institucional"/>
    <s v="Realizar la evaluación de la planeación estratégica, contando con mecanismos que permitan relacionar el Plan Estratégico con los objetivos estratégicos y operativos, considerando alertas frente a posibles incumplimientos, necesidades de recursos, cambios en el entorno, entre otros, que garanticen el  cumplimiento del Plan de Desarrollo 2020-2023 Bucaramanga, Ciudad de Oportunidades."/>
    <s v="Plan Operativo Anual de Inversiones ."/>
    <s v="INCREMENTO"/>
    <n v="1"/>
    <n v="1"/>
    <n v="1"/>
    <n v="0"/>
    <n v="0"/>
    <n v="0"/>
    <m/>
    <m/>
    <n v="1"/>
    <m/>
    <s v="SI"/>
    <n v="0"/>
    <n v="0"/>
    <s v="x"/>
    <n v="0"/>
    <s v="1"/>
    <n v="1"/>
    <m/>
    <m/>
    <m/>
    <n v="1"/>
    <s v="La Secretaría de Planeación cuenta con el Plan Operativo Anual de Inversiones, el cual se encuetra  publicado e la página web institucional."/>
    <s v="Talento Humano, Recursos Físicos y Tecnológicos"/>
    <x v="1"/>
    <s v="Profesional Especializado_x000a_(Secretaría de Planeación)"/>
  </r>
  <r>
    <s v="Direccionamiento Estratégico y Planeación "/>
    <s v="Planeación institucional"/>
    <s v="Realizar la evaluación de la planeación estratégica, contando con mecanismos que permitan relacionar el Plan Estratégico con los objetivos estratégicos y operativos, considerando alertas frente a posibles incumplimientos, necesidades de recursos, cambios en el entorno, entre otros, que garanticen el  cumplimiento del Plan de Desarrollo 2020-2023 Bucaramanga, Ciudad de Oportunidades."/>
    <s v="Seguimientos al Plan de Desarrollo 2020 - 2023."/>
    <s v="INCREMENTO"/>
    <n v="4"/>
    <n v="9"/>
    <n v="3"/>
    <n v="0"/>
    <n v="0"/>
    <n v="0"/>
    <n v="3"/>
    <n v="2"/>
    <n v="2"/>
    <n v="2"/>
    <s v="SI"/>
    <s v="x"/>
    <s v="x"/>
    <s v="x"/>
    <s v="x"/>
    <s v="2"/>
    <n v="1"/>
    <m/>
    <m/>
    <m/>
    <n v="0.33333333333333331"/>
    <s v="La Secretaría de Planeación  ha realizado el seguimeinto al  Plan de Desarrollo 2020 - 2023 en todos los meses hasta  el  30 de septiembre, los cuales se encuentran publicados en la página web de la entidad. "/>
    <s v="Talento Humano, Recursos Físicos y Tecnológicos"/>
    <x v="1"/>
    <s v="Profesional Especializado_x000a_(Secretaría de Planeación)"/>
  </r>
  <r>
    <s v="Direccionamiento Estratégico y Planeación "/>
    <s v="Planeación institucional"/>
    <s v="Actualizar el tablero de indicadores para hacer seguimiento  y evaluación del desempeño de los procesos de la entidad."/>
    <s v="Tablero de desempeño de indicadores de los procesos de la entidad actualizado."/>
    <s v="INCREMENTO"/>
    <n v="1"/>
    <n v="1"/>
    <n v="0"/>
    <n v="0"/>
    <n v="0"/>
    <n v="0"/>
    <m/>
    <n v="1"/>
    <m/>
    <m/>
    <s v="SI"/>
    <n v="0"/>
    <s v="x"/>
    <n v="0"/>
    <n v="0"/>
    <s v="4"/>
    <s v=""/>
    <m/>
    <m/>
    <m/>
    <n v="0"/>
    <s v="Desde el proceso de mejoramiento continuo se ha trabajado en el tablero de indicadores de los procesos y se cumplirá la actividad cumpliendo con el cronograma establecido en el presente plan."/>
    <s v="Talento Humano, Recursos Físicos y Tecnológicos"/>
    <x v="0"/>
    <s v="Profesional Especializado_x000a_(Secretaría Administrativa)"/>
  </r>
  <r>
    <s v="Direccionamiento Estratégico y Planeación "/>
    <s v="Planeación institucional"/>
    <s v="Realizar el seguimiento a las Políticas Públicas (PIIAF, Discapacidad) identificando las acciones realizadas que impactan a la población con enfoque diferencial (Grupos étnicos). "/>
    <s v="Seguimiento a Políticas Públicas (PIIAFF, Discapacidad)"/>
    <s v="MANTENIMIENTO"/>
    <n v="4"/>
    <n v="2"/>
    <n v="2"/>
    <n v="0"/>
    <n v="0"/>
    <n v="0"/>
    <n v="2"/>
    <n v="2"/>
    <n v="2"/>
    <n v="2"/>
    <s v="SI"/>
    <s v="x"/>
    <s v="x"/>
    <s v="x"/>
    <s v="x"/>
    <s v="2"/>
    <n v="1"/>
    <m/>
    <m/>
    <m/>
    <n v="0.25"/>
    <s v="La Secretaría de Planeación realizó seguimiento con corte a 30 de junio del PIIAFF y se presentó a la Mesa Técnica de Infancia y Adolescencia el 29 de septiembre de 2021. Se cuenta como evidencia la matriz, el Tablero de Control y el acta de la Mesa Técnica de Infancia y Adolescencia. _x000a_Así mismo, se consolidó la información del seguimiento a la Política de Discapacidad con corte a 30 de junio consolidada junto con la Secretaría de Salud en mesa de trabajo realizada el día 28 de septiembre. Se cuenta como evidencia la matriz del Plan de acción, Circular 46 y acta de reunión del 28 de septiembre 2021."/>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Informes cumplimiento Plan Anticorrupción 2021"/>
    <s v="INCREMENTO"/>
    <n v="2"/>
    <n v="2"/>
    <n v="1"/>
    <n v="0"/>
    <n v="0"/>
    <n v="0"/>
    <n v="1"/>
    <m/>
    <n v="1"/>
    <m/>
    <s v="SI"/>
    <s v="x"/>
    <n v="0"/>
    <s v="x"/>
    <n v="0"/>
    <s v="2"/>
    <n v="1"/>
    <m/>
    <m/>
    <m/>
    <n v="0.5"/>
    <s v="La Secretaría de Planeación realizó el informe de avance del PAAC correspondiente a la Secretaría de Planeación, con corte a 31 de agosto de 2021 de acuerdo a lo estípulado en la ley. El informe de seguimiento se encuentra publicado en la página web."/>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Monitoreos al Mapa de Riesgos de Corrupción 2021 "/>
    <s v="INCREMENTO"/>
    <n v="2"/>
    <n v="2"/>
    <n v="0.5"/>
    <n v="0"/>
    <n v="0"/>
    <n v="0"/>
    <m/>
    <n v="1"/>
    <n v="1"/>
    <m/>
    <s v="SI"/>
    <n v="0"/>
    <s v="x"/>
    <s v="x"/>
    <n v="0"/>
    <s v="1"/>
    <n v="0.25"/>
    <m/>
    <m/>
    <m/>
    <n v="0.25"/>
    <s v="Se realizó seguimiento al PAAC 2021 en lo relacionado a la Secretaría de Planeación, se cuenta con una programación para el próximo mes a fin de monitorear los controles de los riesgos a cargo de las demás dependencias."/>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Política de Administración de Riesgos 2021 actualizada"/>
    <s v="INCREMENTO"/>
    <n v="1"/>
    <n v="1"/>
    <n v="1"/>
    <n v="0"/>
    <n v="0"/>
    <n v="0"/>
    <n v="1"/>
    <m/>
    <m/>
    <m/>
    <s v="SI"/>
    <s v="x"/>
    <n v="0"/>
    <n v="0"/>
    <n v="0"/>
    <s v="2"/>
    <n v="1"/>
    <m/>
    <m/>
    <m/>
    <n v="1"/>
    <s v="La Política de Administración de Riesgos se actualizó en el mes de julio de 2021 de acuerdo a los lineamientos del DAFP."/>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Mapa de Riesgos de Gestión 2021 por proceso aprobados "/>
    <s v="INCREMENTO"/>
    <n v="1"/>
    <n v="24"/>
    <n v="24"/>
    <n v="0"/>
    <n v="0"/>
    <n v="0"/>
    <n v="24"/>
    <m/>
    <m/>
    <m/>
    <s v="SI"/>
    <s v="x"/>
    <n v="0"/>
    <n v="0"/>
    <n v="0"/>
    <s v="2"/>
    <n v="1"/>
    <m/>
    <m/>
    <m/>
    <n v="1"/>
    <s v="Los Mapa de Riesgos de Gestión fueron aprobados por el Comité de Coordinación Institucional de Control Interno y por el Comité Institución de Gestión y desempeño - MIPG."/>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Monitoreos al Mapa de Riesgos de Gestión 2021"/>
    <s v="INCREMENTO"/>
    <n v="1"/>
    <n v="1"/>
    <n v="1"/>
    <n v="0"/>
    <n v="0"/>
    <n v="0"/>
    <m/>
    <n v="1"/>
    <m/>
    <m/>
    <s v="SI"/>
    <n v="0"/>
    <s v="x"/>
    <n v="0"/>
    <n v="0"/>
    <s v="1"/>
    <n v="1"/>
    <m/>
    <m/>
    <m/>
    <n v="1"/>
    <s v="La Secretaría de Planeación realizó el monitoreo a los 24 Mapas de Riesgos de Gestión por proceso de acuerdo a los lineamientos del DAFP y la Política de Administración de Riesgos."/>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Plan Anticorrupción y Atención al Ciudadano - PAAC 2022"/>
    <s v="INCREMENTO"/>
    <n v="1"/>
    <n v="1"/>
    <n v="0"/>
    <n v="0"/>
    <n v="0"/>
    <n v="0"/>
    <m/>
    <m/>
    <n v="1"/>
    <m/>
    <s v="SI"/>
    <n v="0"/>
    <n v="0"/>
    <s v="x"/>
    <n v="0"/>
    <s v="4"/>
    <s v=""/>
    <m/>
    <m/>
    <m/>
    <n v="0"/>
    <s v="La Secretaría de Planeación realizó capacitación en Administración de Riesgos y controles dirigido a Funcionarios de la Administración Central con el objetivo de iniciar la construcción del PAAC 2022"/>
    <s v="Talento Humano, Recursos Físicos y Tecnológicos"/>
    <x v="1"/>
    <s v="Profesional Especializado_x000a_(Secretaría de Planeación)"/>
  </r>
  <r>
    <s v="Direccionamiento Estratégico y Planeación "/>
    <s v="Planeación institucional"/>
    <s v="Brindar asesoría y acompañamiento a los líderes de proceso en la aplicación de la política de administración de riesgos de la entidad y el monitoreo a los mapas de riesgos de gestión y de corrupción, así como para la construcción del Plan Anticorrupción con todos sus componentes de acuerdo a las directrices del DAFP."/>
    <s v="Mapa de Riesgos de Gestión 2022 por proceso aprobados "/>
    <s v="INCREMENTO"/>
    <n v="1"/>
    <n v="24"/>
    <n v="0"/>
    <n v="0"/>
    <n v="0"/>
    <n v="0"/>
    <m/>
    <m/>
    <n v="24"/>
    <m/>
    <s v="SI"/>
    <n v="0"/>
    <n v="0"/>
    <s v="x"/>
    <n v="0"/>
    <s v="4"/>
    <s v=""/>
    <m/>
    <m/>
    <m/>
    <n v="0"/>
    <n v="0"/>
    <s v="Talento Humano, Recursos Físicos y Tecnológicos"/>
    <x v="1"/>
    <s v="Profesional Especializado_x000a_(Secretaría de Planeación)"/>
  </r>
  <r>
    <s v="Direccionamiento Estratégico y Planeación "/>
    <s v="Planeación institucional"/>
    <s v="Realizar la publicación en la sección &quot;transparencia y acceso a la información pública&quot; de la página web oficial de la entidad, información actualizada sobre los planes estratégicos, sectoriales e institucionales según sea el caso."/>
    <s v="Planes Estratégicos Sectoriales e Institucionales publicados                       "/>
    <s v="MANTENIMIENTO"/>
    <n v="4"/>
    <n v="1"/>
    <n v="1"/>
    <n v="0"/>
    <n v="0"/>
    <n v="0"/>
    <n v="1"/>
    <n v="1"/>
    <n v="1"/>
    <n v="1"/>
    <s v="SI"/>
    <s v="x"/>
    <s v="x"/>
    <s v="x"/>
    <s v="x"/>
    <s v="2"/>
    <n v="1"/>
    <m/>
    <m/>
    <m/>
    <n v="0.25"/>
    <s v="Todas las publicaciones de los planes estratégicos sectoriales e interinstucionales están publicados en la página web de la alcaldía en el link : https://www.bucaramanga.gov.co/planes-institucionales-mipg/"/>
    <s v="Talento Humano, Recursos Físicos y Tecnológicos"/>
    <x v="2"/>
    <s v="Asesor TIC_x000a_(Oficina de las TIC)"/>
  </r>
  <r>
    <s v="Direccionamiento Estratégico y Planeación "/>
    <s v="Gestión presupuestal y eficiencia en el gasto público"/>
    <s v="Informe mensual a todas las secretarías ejecutoras del gasto, indicando el seguimiento pormenorizado del avance de la ejecución monetaria y porcentual en cada uno de los rubros con el fin de evitar riesgos a final de año de la no ejecución de recursos programados para el normal cumplimiento de las metas trazadas en el plan de desarrollo municipal. "/>
    <s v="Informe pormenorizado de ejecución presupuestal."/>
    <s v="INCREMENTO"/>
    <n v="4"/>
    <n v="10"/>
    <n v="3"/>
    <n v="0"/>
    <n v="0"/>
    <n v="0"/>
    <n v="3"/>
    <n v="3"/>
    <n v="2"/>
    <n v="2"/>
    <s v="SI"/>
    <s v="x"/>
    <s v="x"/>
    <s v="x"/>
    <s v="x"/>
    <s v="2"/>
    <n v="1"/>
    <m/>
    <m/>
    <m/>
    <n v="0.3"/>
    <s v="Se efectúa el seguimiento pormenorizado a las ejecuciones presupuestales, por medio de los informes de gestión que desde la Oficina de Presupuesto se socializa a través  del Consejo Superior de Política Fiscal (CONFIS) con todos y cada uno de los Secretarios de Despacho (ordenadores de gasto), con el fin de que se conozca el avance presupuestal y el porcentaje ejecutado a la fecha y se fijen metas, para dar cumplimiento a la disponibilidades presupuestales pendientes de ejecución (Se adjunta evidencias;  informes de ejecución del mes de junio y  agosto de 2021 y Acta de Confis #25 de 2021 donde se presenta el informe presupuestal a 30 de septiembre)."/>
    <s v="Talento Humano, Recursos Físicos y Tecnológicos"/>
    <x v="3"/>
    <s v="Oficina de Presupuesto_x000a_(Secretaría de Hacienda)"/>
  </r>
  <r>
    <s v="Direccionamiento Estratégico y Planeación "/>
    <s v="Gestión presupuestal y eficiencia en el gasto público"/>
    <s v="Seguimiento a la implementación del procedimiento de deterioro de cartera dentro del aplicativo “coactivo”."/>
    <s v="Procedimiento de deterioro de cartera implementado y mantenido."/>
    <s v="MANTENIMIENTO"/>
    <n v="4"/>
    <n v="1"/>
    <n v="1"/>
    <n v="0"/>
    <n v="0"/>
    <n v="0"/>
    <n v="1"/>
    <n v="1"/>
    <n v="1"/>
    <n v="1"/>
    <s v="SI"/>
    <s v="x"/>
    <s v="x"/>
    <s v="x"/>
    <s v="x"/>
    <s v="2"/>
    <n v="1"/>
    <m/>
    <m/>
    <m/>
    <n v="0.25"/>
    <s v="Este procedimiento comprende: Desde  el  análisis  de  grado  de  cobrabilidad  de  la  cartera  presente,  hasta  la  generación  del informe consolidado de deterioro de cartera de cuentas por cobrar que se envía a Contabilidad. Se anexa procedimiento implementado a partir del mes de junio/2021 a la fecha  e informe generado por la Tesorería General."/>
    <s v="Talento Humano, Recursos Físicos y Tecnológicos"/>
    <x v="3"/>
    <s v="Tesorero_x000a_(Secretaría de Hacienda)"/>
  </r>
  <r>
    <s v="Direccionamiento Estratégico y Planeación "/>
    <s v="Gestión presupuestal y eficiencia en el gasto público"/>
    <s v="Seguimiento a la implementación del procedimiento de deterioro de cartera dentro del aplicativo “coactivo”."/>
    <s v="Matriz de deterioro incorporada al procedimiento de cobro coactivo, en desarrollo tecnológico, implementada."/>
    <s v="INCREMENTO"/>
    <n v="1"/>
    <n v="1"/>
    <n v="0"/>
    <n v="0"/>
    <n v="0"/>
    <n v="0"/>
    <m/>
    <m/>
    <n v="1"/>
    <m/>
    <s v="SI"/>
    <n v="0"/>
    <n v="0"/>
    <s v="x"/>
    <n v="0"/>
    <s v="4"/>
    <s v=""/>
    <m/>
    <m/>
    <m/>
    <n v="0"/>
    <s v="El desarrollo de este requerimiento se tiene planteado para dar inicio en el mes de noviembre, esto de acuerdo con las documentación y a la disponibilidad del recurso humano, es una meta planteada para estar finalizada durante el primer trimestre de 2022."/>
    <s v="Talento Humano, Recursos Físicos y Tecnológicos"/>
    <x v="2"/>
    <s v="Asesor TIC_x000a_(Oficina de las TIC)"/>
  </r>
  <r>
    <s v="Direccionamiento Estratégico y Planeación "/>
    <s v="Gestión presupuestal y eficiencia en el gasto público"/>
    <s v="Elaborar la información contable de manera oportuna"/>
    <s v="Información Contable Oportuna."/>
    <s v="INCREMENTO"/>
    <n v="2"/>
    <n v="4"/>
    <n v="1"/>
    <n v="0"/>
    <n v="0"/>
    <n v="0"/>
    <m/>
    <m/>
    <n v="2"/>
    <n v="2"/>
    <s v="SI"/>
    <n v="0"/>
    <n v="0"/>
    <s v="x"/>
    <s v="x"/>
    <s v="1"/>
    <n v="0.25"/>
    <m/>
    <m/>
    <m/>
    <n v="0.25"/>
    <s v="La información contable es subida trimestralmente en la plataforma CHIP de la Contaduría General CGN conforme al cronograma establecido.  Presentamos rendición oportuna de la Información Contable y como evidencia se adjunta correo de aceptación de la CGN."/>
    <s v="Talento Humano, Recursos Físicos y Tecnológicos"/>
    <x v="3"/>
    <s v="Profesional Especializado_x000a_(Secretaría de Hacienda)"/>
  </r>
  <r>
    <s v="Gestión con valores para resultados"/>
    <s v="Fortalecimiento organizacional y simplificación de procesos"/>
    <s v="Establecer en la planta de personal de la entidad (o documento que contempla los empleos de la entidad) los empleos suficientes para cumplir con los planes y proyectos."/>
    <s v="Fase III del diseño del proceso de modernización Alcaldía de Bucaramanga."/>
    <s v="INCREMENTO"/>
    <n v="1"/>
    <n v="1"/>
    <n v="1"/>
    <n v="0"/>
    <n v="0"/>
    <n v="0"/>
    <m/>
    <m/>
    <n v="1"/>
    <m/>
    <s v="SI"/>
    <n v="0"/>
    <n v="0"/>
    <s v="x"/>
    <n v="0"/>
    <s v="1"/>
    <n v="1"/>
    <m/>
    <m/>
    <m/>
    <n v="1"/>
    <s v="En cuando a la Fase III del diseño del proceso de modernización de la Alcaldía de Bucaramanga se ha avanzado en 72% y se cumplirá en el 100% en el tercer trimestre de 2021."/>
    <s v="Talento Humano, Recursos Físicos y Tecnológicos"/>
    <x v="0"/>
    <s v="Subsecretario de Bienes y Servicios_x000a_(Secretaría Administrativa)"/>
  </r>
  <r>
    <s v="Gestión con valores para resultados"/>
    <s v="Fortalecimiento organizacional y simplificación de procesos"/>
    <s v="Adoptar acciones o planes para optimizar el uso de vehículos institucionales."/>
    <s v="Informe de instalación de horómetros a  las 5 volquetas de la Alcaldía de Bucaramanga."/>
    <s v="INCREMENTO"/>
    <n v="2"/>
    <n v="1"/>
    <n v="0.6"/>
    <n v="0"/>
    <n v="0"/>
    <n v="0"/>
    <m/>
    <n v="0.6"/>
    <n v="0.4"/>
    <m/>
    <s v="SI"/>
    <n v="0"/>
    <s v="x"/>
    <s v="x"/>
    <n v="0"/>
    <s v="1"/>
    <n v="0.6"/>
    <m/>
    <m/>
    <m/>
    <n v="0.6"/>
    <s v="Se elabora un informe con la instalación de 3 horómetros a las volquetas de la administración municipal, para el III trimestre de 2021 se cumplirá al 100% la meta de la instalación de los 5 horómetros."/>
    <s v="Talento Humano, Recursos Físicos y Tecnológicos"/>
    <x v="0"/>
    <s v="Subsecretario de Bienes y Servicios_x000a_(Secretaría Administrativa)"/>
  </r>
  <r>
    <s v="Gestión con valores para resultados"/>
    <s v="Fortalecimiento organizacional y simplificación de procesos"/>
    <s v="Verificar que el inventario de bienes de la entidad coincide totalmente con lo registrado en la contabilidad. "/>
    <s v="Actas de tomas físicas de inventario a las dependencias de la Alcaldía de Bucaramanga."/>
    <s v="INCREMENTO"/>
    <n v="2"/>
    <n v="5"/>
    <n v="5"/>
    <n v="0"/>
    <n v="0"/>
    <n v="0"/>
    <m/>
    <n v="5"/>
    <m/>
    <m/>
    <s v="SI"/>
    <n v="0"/>
    <s v="x"/>
    <s v="x"/>
    <n v="0"/>
    <s v="1"/>
    <n v="1"/>
    <m/>
    <m/>
    <m/>
    <n v="1"/>
    <s v="Entre el 22 de julio al 30 de septiembre se han llevado a cabo 32 tomas físicas de inventarios, para lo cual se cuenta con los formatos de tomas físicas diligenciados. Cumpliendo con el 100% de la presente actividad."/>
    <s v="Talento Humano, Recursos Físicos y Tecnológicos"/>
    <x v="0"/>
    <s v="Almacenista_x000a_(Secretaría Administrativa)"/>
  </r>
  <r>
    <s v="Gestión con valores para resultados"/>
    <s v="Fortalecimiento organizacional y simplificación de procesos"/>
    <s v="Establecer la política o lineamientos para el uso de bienes con material reciclado."/>
    <s v="Lineamientos para el uso de bienes con material reciclado formulados y socializados."/>
    <s v="INCREMENTO"/>
    <n v="1"/>
    <n v="1"/>
    <n v="0"/>
    <n v="0"/>
    <n v="0"/>
    <n v="0"/>
    <m/>
    <n v="1"/>
    <m/>
    <m/>
    <s v="SI"/>
    <n v="0"/>
    <s v="x"/>
    <n v="0"/>
    <n v="0"/>
    <s v="4"/>
    <s v=""/>
    <m/>
    <m/>
    <m/>
    <n v="0"/>
    <n v="0"/>
    <s v="Talento Humano, Recursos Físicos y Tecnológicos"/>
    <x v="4"/>
    <s v="Subsecretario de Medio Ambiente_x000a_(Subsecretaría de Medio Ambiente)"/>
  </r>
  <r>
    <s v="Gestión con valores para resultados"/>
    <s v="Gobierno digital"/>
    <s v="Actualizar  el plan Estratégico de Tecnologías de Información del Municipio de Bucaramanga  2020-2023."/>
    <s v="PETI (Plan Estratégico de Tecnologías de Información del Municipio de Bucaramanga) actualizado vigencia 2020-2023."/>
    <s v="INCREMENTO"/>
    <n v="2"/>
    <n v="1"/>
    <n v="0.2"/>
    <n v="0"/>
    <n v="0"/>
    <n v="0"/>
    <m/>
    <n v="0.8"/>
    <n v="0.2"/>
    <m/>
    <s v="SI"/>
    <n v="0"/>
    <s v="x"/>
    <s v="x"/>
    <n v="0"/>
    <s v="1"/>
    <n v="0.2"/>
    <m/>
    <m/>
    <m/>
    <n v="0.2"/>
    <s v="El documento del plan estratégico de tecnologías de información se encuentra en proceso de actualización y será finalizado durante el mes de octubre  en su versión 2, el cual será revisado y ajustado para ser remitido a aprobación por el comité de MIPG en el mes de noviembre."/>
    <s v="Talento Humano, Recursos Físicos y Tecnológicos"/>
    <x v="2"/>
    <s v="Asesor Despacho_x000a_(Oficina TIC)"/>
  </r>
  <r>
    <s v="Gestión con valores para resultados"/>
    <s v="Gobierno digital"/>
    <s v="Actualizar y documentar una arquitectura de referencia y una arquitectura de solución para todas las soluciones tecnológicas de la entidad, con el propósito de mejorar la gestión de sus sistemas de información."/>
    <s v="Documento de arquitectura de referencia para los sistemas de información de la entidad"/>
    <s v="INCREMENTO"/>
    <n v="1"/>
    <n v="1"/>
    <n v="0.2"/>
    <n v="0"/>
    <n v="0"/>
    <n v="0"/>
    <m/>
    <n v="1"/>
    <m/>
    <m/>
    <s v="SI"/>
    <n v="0"/>
    <s v="x"/>
    <n v="0"/>
    <n v="0"/>
    <s v="1"/>
    <n v="0.2"/>
    <m/>
    <m/>
    <m/>
    <n v="0.2"/>
    <s v="El documento de arquitectura de referencia se encuentra en proceso de elaboración en conjunto con la metodología de desarrollo de software de la entidad, se tiene como fecha de finalización el día 30 de noviembre de 2021."/>
    <s v="Talento Humano, Recursos Físicos y Tecnológicos"/>
    <x v="2"/>
    <s v="Asesor Despacho_x000a_(Oficina TIC)"/>
  </r>
  <r>
    <s v="Gestión con valores para resultados"/>
    <s v="Gobierno digital"/>
    <s v="Desarrollar el Piloto de servicios ciudadanos digitales alineado con el marco de interoperabilidad X-Road "/>
    <s v="Piloto de servicios ciudadanos digitales alineado al marco de interoperabilidad X-Road desarrollado."/>
    <s v="INCREMENTO"/>
    <n v="1"/>
    <n v="1"/>
    <n v="0.7"/>
    <n v="0"/>
    <n v="0"/>
    <n v="0"/>
    <m/>
    <m/>
    <n v="1"/>
    <m/>
    <s v="SI"/>
    <n v="0"/>
    <n v="0"/>
    <s v="x"/>
    <n v="0"/>
    <s v="1"/>
    <n v="0.7"/>
    <m/>
    <m/>
    <m/>
    <n v="0.7"/>
    <s v="Se avanzó en la configuración e instalación del servidor de XROAD , así como del ajuste y desarrollo de los WebService y pruebas de autenticación con los servidores del MINTIC, al igual que con la Cámara de Comercio de Bucaramanga, ya se han realizado pruebas y se espera que el servicio este operando el 15 de diciembre de 2021."/>
    <s v="Talento Humano, Recursos Físicos y Tecnológicos"/>
    <x v="2"/>
    <s v="Asesor Despacho_x000a_(Oficina TIC)"/>
  </r>
  <r>
    <s v="Gestión con valores para resultados"/>
    <s v="Gobierno digital"/>
    <s v="Contar con la consulta y radicación de peticiones, quejas, reclamos, solicitudes y denuncias (PQRSD) de la entidad, diseñada y habilitada para su uso en dispositivos móviles (ubicuidad o responsive)."/>
    <s v="Arquitectura de información del sitio web conforme al diseño de servicios ciudadanos digitales, cumpliendo normatividad A y AA de accesibilidad (ubicuidad o responsive)."/>
    <s v="INCREMENTO"/>
    <n v="1"/>
    <n v="1"/>
    <n v="0.7"/>
    <n v="0"/>
    <n v="0"/>
    <n v="0"/>
    <m/>
    <n v="1"/>
    <m/>
    <m/>
    <s v="SI"/>
    <n v="0"/>
    <s v="x"/>
    <n v="0"/>
    <n v="0"/>
    <s v="1"/>
    <n v="0.7"/>
    <m/>
    <m/>
    <m/>
    <n v="0.7"/>
    <s v="El sitio de pqr.bucaramanga.gov.co ya se encuentra habilitado en modo responsive, el próximo paso es alinearlo con el estándar gov.co, lo cual se espera esté listo para el 15 de diciembre de 2021."/>
    <s v="Talento Humano, Recursos Físicos y Tecnológicos"/>
    <x v="2"/>
    <s v="Asesor Despacho_x000a_(Oficina TIC)"/>
  </r>
  <r>
    <s v="Gestión con valores para resultados"/>
    <s v="Gobierno digital"/>
    <s v="Implementar primera fase proyecto de ciudades inteligentes en tema de conectividad."/>
    <s v="Primera fase proyecto de ciudades inteligentes en tema de conectividad implementada."/>
    <s v="INCREMENTO"/>
    <n v="3"/>
    <n v="1"/>
    <n v="0"/>
    <n v="0"/>
    <n v="0"/>
    <n v="0"/>
    <m/>
    <n v="0.1"/>
    <n v="0.2"/>
    <n v="0.7"/>
    <s v="SI"/>
    <n v="0"/>
    <s v="x"/>
    <s v="x"/>
    <s v="x"/>
    <s v="4"/>
    <s v=""/>
    <m/>
    <m/>
    <m/>
    <n v="0"/>
    <s v="Se avanzó en el proyecto de ciudades inteligentes en su primera fase con el inicio de la ejecución de proyecto actualmente se está realizando el proceso de importación de los equipos para iniciar la implementación."/>
    <s v="Talento Humano, Recursos Físicos y Tecnológicos"/>
    <x v="2"/>
    <s v="Asesor Despacho_x000a_(Oficina TIC)"/>
  </r>
  <r>
    <s v="Gestión con valores para resultados"/>
    <s v="Gobierno digital"/>
    <s v="Implementar piloto de prueba para la transición del protocolo IPV6 en la entidad."/>
    <s v="Piloto de prueba para la transición del protocolo IPv4 a IPv6 implementada."/>
    <s v="INCREMENTO"/>
    <n v="1"/>
    <n v="1"/>
    <n v="0.2"/>
    <n v="0"/>
    <n v="0"/>
    <n v="0"/>
    <m/>
    <m/>
    <m/>
    <n v="1"/>
    <s v="SI"/>
    <n v="0"/>
    <n v="0"/>
    <n v="0"/>
    <s v="x"/>
    <s v="1"/>
    <n v="0.2"/>
    <m/>
    <m/>
    <m/>
    <n v="0.2"/>
    <s v="Se adjudicó la primera fase del proyecto de IPv6 para la realización del diagnóstico con miras a realizar el piloto en el año 2022."/>
    <s v="Talento Humano, Recursos Físicos y Tecnológicos"/>
    <x v="2"/>
    <s v="Asesor Despacho_x000a_(Oficina TIC)"/>
  </r>
  <r>
    <s v="Gestión con valores para resultados"/>
    <s v="Gobierno digital"/>
    <s v="Implementar el Sistema de Gestión de Documentos Electrónicos de Archivo -SGDEA en la entidad."/>
    <s v="Plataforma de PQRSD adecuada ligada a la implementación del sistema de Gestión de Documento Electrónico de Archivo."/>
    <s v="INCREMENTO"/>
    <n v="2"/>
    <n v="0.5"/>
    <n v="0"/>
    <n v="0"/>
    <n v="0"/>
    <n v="0"/>
    <m/>
    <m/>
    <n v="0.1"/>
    <n v="0.4"/>
    <s v="SI"/>
    <n v="0"/>
    <n v="0"/>
    <s v="x"/>
    <s v="x"/>
    <s v="4"/>
    <s v=""/>
    <m/>
    <m/>
    <m/>
    <n v="0"/>
    <s v="El proyecto de SGDEA se iniciará de nuevo en el año 2022, ya que por razones administrativas no fue posible adjudicarlo en el tercer trimestre del año 2021."/>
    <s v="Talento Humano, Recursos Físicos y Tecnológicos"/>
    <x v="2"/>
    <s v="Asesor Despacho_x000a_(Oficina TIC)"/>
  </r>
  <r>
    <s v="Gestión con valores para resultados"/>
    <s v="Gobierno digital"/>
    <s v="Actualizar el catálogo de todos los sistemas de información."/>
    <s v="Catálogo de sistemas de información actualizado"/>
    <s v="INCREMENTO"/>
    <n v="1"/>
    <n v="1"/>
    <n v="1"/>
    <n v="0"/>
    <n v="0"/>
    <n v="0"/>
    <m/>
    <n v="1"/>
    <m/>
    <m/>
    <s v="SI"/>
    <n v="0"/>
    <s v="x"/>
    <n v="0"/>
    <n v="0"/>
    <s v="1"/>
    <n v="1"/>
    <m/>
    <m/>
    <m/>
    <n v="1"/>
    <s v="El catálogo de sistema de información se encuentra actualizado a septiembre 30 de 2021."/>
    <s v="Talento Humano, Recursos Físicos y Tecnológicos"/>
    <x v="2"/>
    <s v="Asesor Despacho_x000a_(Oficina TIC)"/>
  </r>
  <r>
    <s v="Gestión con valores para resultados"/>
    <s v="Gobierno digital"/>
    <s v="Actualizar y aprobar el inventario de activos de seguridad y privacidad de la información de la entidad, de acuerdo con los criterios establecidos."/>
    <s v="Inventario de seguridad y privacidad de la información de la entidad actualizado y aprobado."/>
    <s v="INCREMENTO"/>
    <n v="1"/>
    <n v="1"/>
    <n v="0.2"/>
    <n v="0"/>
    <n v="0"/>
    <n v="0"/>
    <m/>
    <n v="1"/>
    <m/>
    <m/>
    <s v="SI"/>
    <n v="0"/>
    <s v="x"/>
    <n v="0"/>
    <n v="0"/>
    <s v="1"/>
    <n v="0.2"/>
    <m/>
    <m/>
    <m/>
    <n v="0.2"/>
    <s v="Se encuentra en proceso la actualización el inventario de activos de seguridad y privacidad de la entidad, los mismos serán enviados para la aprobación respectiva a finales del mes de noviembre."/>
    <s v="Talento Humano, Recursos Físicos y Tecnológicos"/>
    <x v="2"/>
    <s v="Asesor Despacho_x000a_(Oficina TIC)"/>
  </r>
  <r>
    <s v="Gestión con valores para resultados"/>
    <s v="Gobierno digital"/>
    <s v="Implementar un programa de correcta disposición final de los residuos tecnológicos de acuerdo con la normatividad del gobierno nacional."/>
    <s v="Lineamientos de correcta disposición final de los residuos tecnológicos entregados a posibles compradores de desechos tecnológicos de la Alcaldía."/>
    <s v="INCREMENTO"/>
    <n v="1"/>
    <n v="1"/>
    <n v="1"/>
    <n v="0"/>
    <n v="0"/>
    <n v="0"/>
    <n v="1"/>
    <m/>
    <m/>
    <m/>
    <s v="SI"/>
    <s v="x"/>
    <n v="0"/>
    <n v="0"/>
    <n v="0"/>
    <s v="2"/>
    <n v="1"/>
    <m/>
    <m/>
    <m/>
    <n v="1"/>
    <n v="0"/>
    <s v="Talento Humano, Recursos Físicos y Tecnológicos"/>
    <x v="4"/>
    <s v="Secretario de Salud y Ambiente _x000a_(Secretaría de Salud y Ambiente)"/>
  </r>
  <r>
    <s v="Gestión con valores para resultados"/>
    <s v="Gobierno digital"/>
    <s v="Mantener actualizada la documentación técnica y funcional para cada uno de los sistemas de información de la entidad."/>
    <s v="Documentación técnica y funcional para cada uno de los sistemas de información de la entidad actualizada."/>
    <s v="INCREMENTO"/>
    <n v="2"/>
    <n v="1"/>
    <n v="0.8"/>
    <n v="0"/>
    <n v="0"/>
    <n v="0"/>
    <n v="0.8"/>
    <n v="0.2"/>
    <m/>
    <m/>
    <s v="SI"/>
    <s v="x"/>
    <s v="x"/>
    <n v="0"/>
    <n v="0"/>
    <s v="2"/>
    <n v="1"/>
    <m/>
    <m/>
    <m/>
    <n v="0.8"/>
    <s v="Cada uno de los nuevos sistemas de información de esta actualizando tanto técnica como funcionalmente, los manuales de los sistemas ya implementados se encuentra actualizados."/>
    <s v="Talento Humano, Recursos Físicos y Tecnológicos"/>
    <x v="2"/>
    <s v="Asesor Despacho_x000a_(Oficina TIC)"/>
  </r>
  <r>
    <s v="Gestión con valores para resultados"/>
    <s v="Gobierno digital"/>
    <s v="Actualización de la página web de la Alcaldía para que cumpla con la normatividad A y AA de acuerdo a la norma NTC5854"/>
    <s v="Página web de la Alcaldía actualizada y con cumplimiento de normatividad A y AA de acuerdo a la norma NTC5854"/>
    <s v="INCREMENTO"/>
    <n v="2"/>
    <n v="1"/>
    <n v="0.8"/>
    <n v="0"/>
    <n v="0"/>
    <n v="0"/>
    <n v="0.8"/>
    <n v="0.2"/>
    <m/>
    <m/>
    <s v="SI"/>
    <s v="x"/>
    <s v="x"/>
    <n v="0"/>
    <n v="0"/>
    <s v="2"/>
    <n v="1"/>
    <m/>
    <m/>
    <m/>
    <n v="0.8"/>
    <s v="La página web de la alcaldía ya se encuentra actualizada y cumple con los estándares de accesibilidad de acuerdo a la norma NTC5854"/>
    <s v="Talento Humano, Recursos Físicos y Tecnológicos"/>
    <x v="2"/>
    <s v="Asesor Despacho_x000a_(Oficina TIC)"/>
  </r>
  <r>
    <s v="Gestión con valores para resultados"/>
    <s v="Gobierno digital"/>
    <s v="Implementar criterios de usabilidad para vínculos visitados, campos de formulario y ventanas emergentes en el sitio web"/>
    <s v="Criterios de usabilidad para vínculos visitados, campos de formulario y ventanas emergentes en el sitio web implementados."/>
    <s v="INCREMENTO"/>
    <n v="2"/>
    <n v="1"/>
    <n v="0.8"/>
    <n v="0"/>
    <n v="0"/>
    <n v="0"/>
    <n v="0.8"/>
    <n v="0.2"/>
    <m/>
    <m/>
    <s v="SI"/>
    <s v="x"/>
    <s v="x"/>
    <n v="0"/>
    <n v="0"/>
    <s v="2"/>
    <n v="1"/>
    <m/>
    <m/>
    <m/>
    <n v="0.8"/>
    <s v="La página web ya cuenta con criterios de usabilidad implementados en conjunto con los estándares de gov.co, como parte del proceso de mejora continua los mismos serán revisados de manera periódica y ajustados de ser necesarios."/>
    <s v="Talento Humano, Recursos Físicos y Tecnológicos"/>
    <x v="2"/>
    <s v="Asesor Despacho_x000a_(Oficina TIC)"/>
  </r>
  <r>
    <s v="Gestión con valores para resultados"/>
    <s v="Gobierno digital"/>
    <s v="Definir Acuerdos de Nivel de Servicios (SLA por sus siglas en inglés) con terceros y Acuerdos de Niveles de Operación (OLA por sus siglas en inglés) para la gestión de tecnologías de la información (TI) de la entidad."/>
    <s v="Acuerdos de nivel de servicios con terceros y acuerdos de niveles de operación implementados a través de los procesos de contratación."/>
    <s v="INCREMENTO"/>
    <n v="2"/>
    <n v="1"/>
    <n v="1"/>
    <n v="0"/>
    <n v="0"/>
    <n v="0"/>
    <n v="0.8"/>
    <n v="0.2"/>
    <m/>
    <m/>
    <s v="SI"/>
    <s v="x"/>
    <s v="x"/>
    <n v="0"/>
    <n v="0"/>
    <s v="2"/>
    <s v="100%"/>
    <m/>
    <m/>
    <m/>
    <n v="1"/>
    <s v="Cada uno de los contratos realizados con terceros, así como las licitaciones que se realizan se hacen incluyendo acuerdos de niveles de servicio (ANS) que permitan garantizar que los procesos contratados se ejecuten de la mejor manera posible."/>
    <s v="Talento Humano, Recursos Físicos y Tecnológicos"/>
    <x v="2"/>
    <s v="Asesor Despacho_x000a_(Oficina TIC)"/>
  </r>
  <r>
    <s v="Gestión con valores para resultados"/>
    <s v="Gobierno digital"/>
    <s v="Mantener el procedimiento para atender los incidentes y requerimientos de soporte de los servicios de TI, tipo mesa de ayuda."/>
    <s v="Procedimiento para atender requerimientos de soporte de los servicios de TI mantenido."/>
    <s v="MANTENIMIENTO"/>
    <n v="4"/>
    <n v="1"/>
    <n v="1"/>
    <n v="0"/>
    <n v="0"/>
    <n v="0"/>
    <n v="1"/>
    <n v="1"/>
    <n v="1"/>
    <n v="1"/>
    <s v="SI"/>
    <s v="x"/>
    <s v="x"/>
    <s v="x"/>
    <s v="x"/>
    <s v="2"/>
    <n v="1"/>
    <m/>
    <m/>
    <m/>
    <n v="0.25"/>
    <s v="El procedimiento P-TIC-1400-170-009 Req Soporte Técnico, para atender los requerimientos de servicios de TI fue revisado y actualizado, el mismo se aplica y gestiona por medio de la plataforma sts.bucaramanga.gov.co"/>
    <s v="Talento Humano, Recursos Físicos y Tecnológicos"/>
    <x v="2"/>
    <s v="Asesor Despacho_x000a_(Oficina TIC)"/>
  </r>
  <r>
    <s v="Gestión con valores para resultados"/>
    <s v="Gobierno digital"/>
    <s v="Actualizar el catálogo de servicios de TI para la gestión de tecnologías de la información (TI) de la entidad."/>
    <s v="Catálogo de servicios de TI actualizado."/>
    <s v="INCREMENTO"/>
    <n v="1"/>
    <n v="1"/>
    <n v="0.8"/>
    <n v="0"/>
    <n v="0"/>
    <n v="0"/>
    <m/>
    <n v="1"/>
    <m/>
    <m/>
    <s v="SI"/>
    <n v="0"/>
    <s v="x"/>
    <n v="0"/>
    <n v="0"/>
    <s v="1"/>
    <n v="0.8"/>
    <m/>
    <m/>
    <m/>
    <n v="0.8"/>
    <s v="El catalogo de servicios de TI se encuentra actualizado a junio de 2021, se realizará una nueva actualización en diciembre de 2021."/>
    <s v="Talento Humano, Recursos Físicos y Tecnológicos"/>
    <x v="2"/>
    <s v="Asesor Despacho_x000a_(Oficina TIC)"/>
  </r>
  <r>
    <s v="Gestión con valores para resultados"/>
    <s v="Seguridad digital"/>
    <s v="Elaborar informes de actualización de políticas de seguridad para la implementación del Protocolo de Internet versión 6 (IPV6) en la entidad."/>
    <s v="Política de Seguridad y Privacidad de la Información actualizada."/>
    <s v="INCREMENTO"/>
    <n v="1"/>
    <n v="1"/>
    <n v="0.85"/>
    <n v="0"/>
    <n v="0"/>
    <n v="0"/>
    <n v="1"/>
    <m/>
    <m/>
    <m/>
    <s v="SI"/>
    <s v="x"/>
    <n v="0"/>
    <n v="0"/>
    <n v="0"/>
    <s v="2"/>
    <n v="0.85"/>
    <m/>
    <m/>
    <m/>
    <n v="0.85"/>
    <s v="La política de seguridad y privacidad de la información fue actualizada y esta pendiente por revisión y ser enviada para aprobación."/>
    <s v="Talento Humano, Recursos Físicos y Tecnológicos"/>
    <x v="2"/>
    <s v="Asesor Despacho_x000a_(Oficina TIC)"/>
  </r>
  <r>
    <s v="Gestión con valores para resultados"/>
    <s v="Seguridad digital"/>
    <s v="Implementar un Sistema de Gestión de Seguridad de la Información (SGSI) en la entidad a partir de las necesidades identificadas, y formalizarlo mediante un acto administrativo."/>
    <s v="Sistema de Gestión de Seguridad de la Información (SGSI)"/>
    <s v="INCREMENTO"/>
    <n v="4"/>
    <n v="1"/>
    <n v="0.15"/>
    <n v="0"/>
    <n v="0"/>
    <n v="0"/>
    <n v="0.25"/>
    <n v="0.25"/>
    <n v="0.25"/>
    <n v="0.25"/>
    <s v="SI"/>
    <s v="x"/>
    <s v="x"/>
    <s v="x"/>
    <s v="x"/>
    <s v="2"/>
    <n v="0.6"/>
    <m/>
    <m/>
    <m/>
    <n v="0.15"/>
    <s v="Se esta avanzando en el diseño de la estrategia de implementación del SGSI, se ha establecido una ruta de trabajo preliminar para el año 2021."/>
    <s v="Talento Humano, Recursos Físicos y Tecnológicos"/>
    <x v="2"/>
    <s v="Asesor Despacho_x000a_(Oficina TIC)"/>
  </r>
  <r>
    <s v="Gestión con valores para resultados"/>
    <s v="Seguridad digital"/>
    <s v="Actualizar los conjuntos de datos abiertos estratégicos de la entidad en el catálogo de datos del Estado Colombiano www.datos.gov.co."/>
    <s v="Conjuntos de datos abiertos estratégicos de la entidad actualizados en el catálogo de datos del Estado Colombiano www.datos.gov.co"/>
    <s v="INCREMENTO"/>
    <n v="1"/>
    <n v="1"/>
    <n v="1"/>
    <n v="0"/>
    <n v="0"/>
    <n v="0"/>
    <n v="1"/>
    <m/>
    <m/>
    <m/>
    <s v="SI"/>
    <s v="x"/>
    <n v="0"/>
    <n v="0"/>
    <n v="0"/>
    <s v="2"/>
    <n v="1"/>
    <m/>
    <m/>
    <m/>
    <n v="1"/>
    <s v="Actualmente se encuentra actualizados en el portal de datos abiertos www.datos.gov.co la información de la entidad de acuerdo a las bases de datos entregadas por cada una de las áreas responsables del envío de dicha información."/>
    <s v="Talento Humano, Recursos Físicos y Tecnológicos"/>
    <x v="2"/>
    <s v="Asesor Despacho_x000a_(Oficina TIC)"/>
  </r>
  <r>
    <s v="Gestión con valores para resultados"/>
    <s v="Seguridad digital"/>
    <s v="Actualizar e implementar el plan operacional de seguridad y privacidad de la información de la entidad"/>
    <s v="Plan operacional de seguridad y privacidad de la información de la entidad implementado."/>
    <s v="INCREMENTO"/>
    <n v="3"/>
    <n v="1"/>
    <n v="0.25"/>
    <n v="0"/>
    <n v="0"/>
    <n v="0"/>
    <n v="0.33"/>
    <n v="0.33"/>
    <n v="0.34"/>
    <m/>
    <s v="SI"/>
    <s v="x"/>
    <s v="x"/>
    <s v="x"/>
    <n v="0"/>
    <s v="2"/>
    <n v="0.75757575757575757"/>
    <m/>
    <m/>
    <m/>
    <n v="0.25"/>
    <s v="Se ha establecido la hoja de ruta para la implementación del plan operacional de seguridad y privacidad de la información y se ha avanzado en la ejecución del mismo. "/>
    <s v="Talento Humano, Recursos Físicos y Tecnológicos"/>
    <x v="2"/>
    <s v="Asesor Despacho_x000a_(Oficina TIC)"/>
  </r>
  <r>
    <s v="Gestión con valores para resultados"/>
    <s v="Seguridad digital"/>
    <s v="Fortalecer las capacidades en seguridad digital de la entidad a través de ejercicios de simulación de incidentes de seguridad digital al interior de la entidad."/>
    <s v="Documentos de resultados de análisis de vulnerabilidad realizados."/>
    <s v="INCREMENTO"/>
    <n v="2"/>
    <n v="2"/>
    <n v="1"/>
    <n v="0"/>
    <n v="0"/>
    <n v="0"/>
    <n v="1"/>
    <m/>
    <n v="1"/>
    <m/>
    <s v="SI"/>
    <s v="x"/>
    <n v="0"/>
    <s v="x"/>
    <n v="0"/>
    <s v="2"/>
    <n v="1"/>
    <m/>
    <m/>
    <m/>
    <n v="0.5"/>
    <s v="Se han realizado un análisis de vulnerabilidades y ajustado e implementado ajustes en la herramientas tecnológicas que posee la entidad para mejora en el aspecto de seguridad."/>
    <s v="Talento Humano, Recursos Físicos y Tecnológicos"/>
    <x v="2"/>
    <s v="Asesor Despacho_x000a_(Oficina TIC)"/>
  </r>
  <r>
    <s v="Gestión con valores para resultados"/>
    <s v="Defensa Jurídica"/>
    <s v="Continuar trabajando para mantener los resultados alcanzados y propender por un mejoramiento continuo."/>
    <s v="Tasa de éxito procesal."/>
    <s v="INCREMENTO"/>
    <n v="3"/>
    <n v="1"/>
    <n v="0"/>
    <n v="0"/>
    <n v="0"/>
    <n v="0"/>
    <m/>
    <m/>
    <n v="1"/>
    <m/>
    <s v="SI"/>
    <n v="0"/>
    <s v="x"/>
    <s v="x"/>
    <s v="x"/>
    <s v="4"/>
    <s v=""/>
    <m/>
    <m/>
    <m/>
    <n v="0"/>
    <s v="La Secretaría Jurídica cuenta con indicadores adoptador en el SIGC, para la medición de la tasa de éxito procesal, los cuales se miden semestral y anualmente, por tanto se realizará el cálculo del indicador en el mes de diciembre de 2021, cumpliendo con el cronograma del presente plan."/>
    <s v="Talento Humano, Recursos Físicos y Tecnológicos"/>
    <x v="5"/>
    <s v="Asesor de Despacho _x000a_(Secretaría Jurídica)"/>
  </r>
  <r>
    <s v="Gestión con valores para resultados"/>
    <s v="Defensa Jurídica"/>
    <s v="Continuar trabajando para mantener los resultados alcanzados y propender por un mejoramiento continuo."/>
    <s v="Plan de acción del comité de conciliación vigencia 2022."/>
    <s v="INCREMENTO"/>
    <n v="1"/>
    <n v="1"/>
    <n v="0"/>
    <n v="0"/>
    <n v="0"/>
    <n v="0"/>
    <m/>
    <n v="1"/>
    <m/>
    <m/>
    <s v="SI"/>
    <n v="0"/>
    <s v="x"/>
    <n v="0"/>
    <n v="0"/>
    <s v="4"/>
    <s v=""/>
    <m/>
    <m/>
    <m/>
    <n v="0"/>
    <s v="El plan de acción del comité de conciliaciones para la vigencia 2022 se realizará durante el último trimestre de 2021 como lo establece el cronograma del presente plan."/>
    <s v="Talento Humano, Recursos Físicos y Tecnológicos"/>
    <x v="5"/>
    <s v="Profesional Especializado_x000a_(Secretaría Jurídica)"/>
  </r>
  <r>
    <s v="Gestión con valores para resultados"/>
    <s v="Servicio al ciudadano"/>
    <s v="Realizar de forma periódica un análisis de la suficiencia del talento humano asignado a cada uno de los canales de atención. "/>
    <s v="Diagnóstico de talento humano y/o herramientas para los diferentes canales de atención."/>
    <s v="INCREMENTO"/>
    <n v="1"/>
    <n v="1"/>
    <n v="0"/>
    <n v="0"/>
    <n v="0"/>
    <n v="0"/>
    <m/>
    <m/>
    <n v="1"/>
    <m/>
    <s v="SI"/>
    <n v="0"/>
    <n v="0"/>
    <s v="x"/>
    <n v="0"/>
    <s v="4"/>
    <s v=""/>
    <m/>
    <m/>
    <m/>
    <n v="0"/>
    <s v="La actividad se cumplirá en el primer semestre de 2022, de acuerdo con el cronograma establecido en el presente plan."/>
    <s v="Talento Humano, Recursos Físicos y Tecnológicos"/>
    <x v="0"/>
    <s v="Profesional Especializado_x000a_(Secretaría Administrativa)"/>
  </r>
  <r>
    <s v="Gestión con valores para resultados"/>
    <s v="Servicio al ciudadano"/>
    <s v="Alinear la política o estrategia de servicio al ciudadano con el plan sectorial, Plan Nacional de Desarrollo y/o Plan de Desarrollo Territorial."/>
    <s v="Estrategia de servicio al ciudadano articulada con el Plan de Desarrollo Municipal e implementada."/>
    <s v="MANTENIMIENTO"/>
    <n v="4"/>
    <n v="1"/>
    <n v="0.6"/>
    <n v="0"/>
    <n v="0"/>
    <n v="0"/>
    <n v="1"/>
    <n v="1"/>
    <n v="1"/>
    <n v="1"/>
    <s v="SI"/>
    <s v="x"/>
    <s v="x"/>
    <s v="x"/>
    <s v="x"/>
    <s v="2"/>
    <n v="0.6"/>
    <m/>
    <m/>
    <m/>
    <n v="0.15"/>
    <s v="El día 18 de agosto de 2021 se adoptó la estrategia para la implementación de acciones de mejora en la atención y servicio a la ciudadanía de la Alcaldía de Bucaramanga 2021-2013, la cual se encuentra alineada con las metas del plan de desarrollo Bucaramanga, ciudad de oportunidades 2020-2023 y se está implementando."/>
    <s v="Talento Humano, Recursos Físicos y Tecnológicos"/>
    <x v="0"/>
    <s v="Secretario Administrativo _x000a_(Secretaría Administrativa)"/>
  </r>
  <r>
    <s v="Gestión con valores para resultados"/>
    <s v="Servicio al ciudadano"/>
    <s v="Aprobar recursos para la contratación de talento humano que atienda las necesidades de los grupos de valor, con el fin de promover la accesibilidad y atender las necesidades particulares."/>
    <s v="Contrato de servicios de interpretación de Lengua de Señas Colombiana."/>
    <s v="INCREMENTO"/>
    <n v="2"/>
    <n v="1"/>
    <n v="0.1"/>
    <n v="0"/>
    <n v="0"/>
    <n v="0"/>
    <m/>
    <n v="1"/>
    <m/>
    <m/>
    <s v="SI"/>
    <n v="0"/>
    <s v="x"/>
    <s v="x"/>
    <n v="0"/>
    <s v="1"/>
    <n v="0.1"/>
    <m/>
    <m/>
    <m/>
    <n v="0.1"/>
    <s v="Se aprobó el proyecto BPIN No. 2021680010139, para realizar la contratación de prestación de servicios para 2 personas (interprete de lengua de señas colombiana)."/>
    <s v="Talento Humano, Recursos Físicos y Tecnológicos"/>
    <x v="0"/>
    <s v="Profesional Especializado_x000a_(Secretaría Administrativa)"/>
  </r>
  <r>
    <s v="Gestión con valores para resultados"/>
    <s v="Servicio al ciudadano"/>
    <s v="Aprobar recursos para la adquisición e instalación de tecnología que permita y facilite la comunicación de personas con discapacidad auditiva, con el fin de promover la accesibilidad y atender las necesidades particulares."/>
    <s v="Video traducido en el Lengua de Señas Colombiana."/>
    <s v="INCREMENTO"/>
    <n v="2"/>
    <n v="1"/>
    <n v="0.1"/>
    <n v="0"/>
    <n v="0"/>
    <n v="0"/>
    <m/>
    <n v="1"/>
    <m/>
    <m/>
    <s v="SI"/>
    <n v="0"/>
    <s v="x"/>
    <s v="x"/>
    <n v="0"/>
    <s v="1"/>
    <n v="0.1"/>
    <m/>
    <m/>
    <m/>
    <n v="0.1"/>
    <s v="Se aprobó el proyecto BPIN No. 2021680010139, para realizar la contratación de prestación de servicios para 2 personas (intérpretes de lengua de señas colombiana), quienes apoyarán en la traducción de videos en la lengua de señas colombiana."/>
    <s v="Talento Humano, Recursos Físicos y Tecnológicos"/>
    <x v="0"/>
    <s v="Profesional Especializado_x000a_(Secretaría Administrativa)"/>
  </r>
  <r>
    <s v="Gestión con valores para resultados"/>
    <s v="Servicio al ciudadano"/>
    <s v="Diseñar los indicadores para medir las características y preferencias de los ciudadanos en la medición y seguimiento del desempeño en el marco de la política de servicio al ciudadano de la entidad. Desde el sistema de control interno efectuar su verificación."/>
    <s v="Informe de caracterización de los ciudadanos."/>
    <s v="INCREMENTO"/>
    <n v="1"/>
    <n v="1"/>
    <n v="0.4"/>
    <n v="0"/>
    <n v="0"/>
    <n v="0"/>
    <m/>
    <n v="1"/>
    <m/>
    <m/>
    <s v="SI"/>
    <n v="0"/>
    <s v="x"/>
    <n v="0"/>
    <n v="0"/>
    <s v="1"/>
    <n v="0.4"/>
    <m/>
    <m/>
    <m/>
    <n v="0.4"/>
    <s v="Se aplicaron las encuestas de caracterización y se está realizando la tabulación de los datos para realizar el informe de caracterización de los ciudadanos."/>
    <s v="Talento Humano, Recursos Físicos y Tecnológicos"/>
    <x v="0"/>
    <s v="Profesional Especializado_x000a_(Secretaría Administrativa)"/>
  </r>
  <r>
    <s v="Gestión con valores para resultados"/>
    <s v="Servicio al ciudadano"/>
    <s v="Disponer, de acuerdo con las capacidades de la entidad de un canal de atención itinerante (ejemplo, puntos móviles de atención, ferias, caravanas de servicio, etc.) para la ciudadanía."/>
    <s v="Informe de la participación en las  ferias institucionales, como canal itinerante de atención a la ciudadanía."/>
    <s v="INCREMENTO"/>
    <n v="2"/>
    <n v="2"/>
    <n v="1"/>
    <n v="0"/>
    <n v="0"/>
    <n v="0"/>
    <n v="1"/>
    <n v="1"/>
    <m/>
    <m/>
    <s v="SI"/>
    <s v="x"/>
    <s v="x"/>
    <n v="0"/>
    <n v="0"/>
    <s v="2"/>
    <n v="1"/>
    <m/>
    <m/>
    <m/>
    <n v="0.5"/>
    <s v="Se elaboró un informe con corte a 30 de septiembre de 2021, "/>
    <s v="Talento Humano, Recursos Físicos y Tecnológicos"/>
    <x v="0"/>
    <s v="Profesional Especializado_x000a_(Secretaría Administrativa)"/>
  </r>
  <r>
    <s v="Gestión con valores para resultados"/>
    <s v="Servicio al ciudadano"/>
    <s v="Instalar señalización en otras lenguas o idiomas en la entidad._x000a_"/>
    <s v="Adecuaciones en el Centro de Atención Municipal Especializado CAME, para facilitar el ingreso y la atención a los ciudadanos en condición de discapacidad. "/>
    <s v="INCREMENTO"/>
    <n v="1"/>
    <n v="1"/>
    <n v="0.1"/>
    <n v="0"/>
    <n v="0"/>
    <n v="0"/>
    <m/>
    <n v="1"/>
    <m/>
    <m/>
    <s v="SI"/>
    <n v="0"/>
    <s v="x"/>
    <n v="0"/>
    <n v="0"/>
    <s v="1"/>
    <n v="0.1"/>
    <m/>
    <m/>
    <m/>
    <n v="0.1"/>
    <s v="Se aprobó el proyecto BPIN No. 2021680010139, para realizar la contratación de &quot;COMPRA E INSTALACION DE SEÑALETICA PARA EL CENTRO ADMINISTRATIVO MUNICIPAL Y DEMÁS CENTROS EXTERNOS DE LA ALCALDIA DE BUCARAMANGA QUE LO REQUIERAN&quot; señalética para realizar las adecuaciones en el Centro de Atención Municipal especializado CAME, para facilitar el ingreso y la atención a los ciudadanos en condición de discapacidad."/>
    <s v="Talento Humano, Recursos Físicos y Tecnológicos"/>
    <x v="0"/>
    <s v="Profesional Especializado_x000a_(Secretaría Administrativa)"/>
  </r>
  <r>
    <s v="Gestión con valores para resultados"/>
    <s v="Servicio al ciudadano"/>
    <s v="Adecuar canales de atención virtuales para garantizar la atención de personas con discapacidad, adultos mayores, niños, etnias y otros grupos de valor."/>
    <s v="Canal de atención virtual adecuado para la  atención de personas con discapacidad, adultos mayores, niños, etnias y otros grupos de valor."/>
    <s v="INCREMENTO"/>
    <n v="1"/>
    <n v="1"/>
    <n v="0"/>
    <n v="0"/>
    <n v="0"/>
    <n v="0"/>
    <m/>
    <m/>
    <n v="1"/>
    <m/>
    <s v="SI"/>
    <n v="0"/>
    <n v="0"/>
    <s v="x"/>
    <n v="0"/>
    <s v="4"/>
    <s v=""/>
    <m/>
    <m/>
    <m/>
    <n v="0"/>
    <s v="Actualmente se esta en proceso de diseñar un canal de atención virtual que permita mejorar la interacción de estos grupos de ciudadanos con la entidad."/>
    <n v="0"/>
    <x v="2"/>
    <s v="Asesor Despacho_x000a_(Oficina TIC)"/>
  </r>
  <r>
    <s v="Gestión con valores para resultados"/>
    <s v="Servicio al ciudadano"/>
    <s v="Contar con aplicaciones móviles, de acuerdo con las capacidades de la entidad, como estrategia para interactuar de manera virtual con los ciudadanos."/>
    <s v="Aplicación móvil implementada para interactuar con los ciudadanos."/>
    <s v="INCREMENTO"/>
    <n v="1"/>
    <n v="1"/>
    <n v="0"/>
    <n v="0"/>
    <n v="0"/>
    <n v="0"/>
    <m/>
    <m/>
    <m/>
    <n v="1"/>
    <s v="SI"/>
    <n v="0"/>
    <n v="0"/>
    <n v="0"/>
    <s v="x"/>
    <s v="4"/>
    <s v=""/>
    <m/>
    <m/>
    <m/>
    <n v="0"/>
    <s v="Aun no se ha avanzado en este ítem debido a que esta planeado para ser realizado en el segundo trimestre del 2022."/>
    <n v="0"/>
    <x v="2"/>
    <s v="Asesor Despacho_x000a_(Oficina TIC)"/>
  </r>
  <r>
    <s v="Gestión con valores para resultados"/>
    <s v="Racionalización de trámites"/>
    <s v="Implementar la estrategia de racionalización de trámites – Plan Anticorrupción y Atención al Ciudadano para la vigencia 2021 y se encuentra registrada en la plataforma del SUIT."/>
    <s v="Seguimiento en el SUIT a las actividades a realizar para el cumplimiento de los trámites y procedimientos (OPAS) priorizados para la racionalización."/>
    <s v="INCREMENTO"/>
    <n v="4"/>
    <n v="4"/>
    <n v="1"/>
    <n v="0"/>
    <n v="0"/>
    <n v="0"/>
    <n v="1"/>
    <n v="1"/>
    <n v="1"/>
    <n v="1"/>
    <s v="SI"/>
    <s v="x"/>
    <s v="x"/>
    <s v="x"/>
    <s v="x"/>
    <s v="2"/>
    <n v="1"/>
    <m/>
    <m/>
    <m/>
    <n v="0.25"/>
    <s v="La Secretaría de Planeación realizó el primer seguimiento con corte a 30 de septiembre a la estrategia de racionalización de trámites, la cual contiene 10 trámites y procedimientos (OPAS). De la cual se tiene como evidencia, actas de las reunionenes organizadas con OATIC, correos y matriz de seguimiento diligenciada del componente 2."/>
    <s v="Talento Humano, Recursos Físicos y Tecnológicos"/>
    <x v="1"/>
    <s v="Profesional Universitario_x000a_(Secretaría de Planeación)"/>
  </r>
  <r>
    <s v="Gestión con valores para resultados"/>
    <s v="Racionalización de trámites"/>
    <s v="Implementar la estrategia de racionalización de trámites – Plan Anticorrupción y Atención al Ciudadano para la vigencia 2021 y se encuentra registrada en la plataforma del SUIT."/>
    <s v="Módulo del SUIT diligenciado de acuerdo a la estrategia anti-trámite incluido en el PAAC 2021 y PAAC 2022"/>
    <s v="MANTENIMIENTO"/>
    <n v="3"/>
    <n v="1"/>
    <n v="1"/>
    <n v="0"/>
    <n v="0"/>
    <n v="0"/>
    <n v="1"/>
    <n v="1"/>
    <n v="1"/>
    <m/>
    <s v="SI"/>
    <s v="x"/>
    <s v="x"/>
    <s v="x"/>
    <n v="0"/>
    <s v="2"/>
    <n v="1"/>
    <m/>
    <m/>
    <m/>
    <n v="0.25"/>
    <s v="La Secretaría de Planeación realizó ajuste a 3 trámites de la estrategia de Racionalización, los cuales fueron presentados y aprobados en el Comité Institucional de Gestión y Desempeño MIPG. Se cuenta como evidencia el PAAC 2021 ajustado 4, link de publicación y acta."/>
    <s v="Talento Humano, Recursos Físicos y Tecnológicos"/>
    <x v="1"/>
    <s v="Profesional Universitario_x000a_(Secretaría de Planeación)"/>
  </r>
  <r>
    <s v="Gestión con valores para resultados"/>
    <s v="Racionalización de trámites"/>
    <s v="Disponer en línea los trámites de la entidad, que sean susceptibles de disponerse en línea."/>
    <s v="Diagnóstico de los trámites de la entidad, susceptibles de disponerse en línea."/>
    <s v="INCREMENTO"/>
    <n v="1"/>
    <n v="1"/>
    <n v="0.5"/>
    <n v="0"/>
    <n v="0"/>
    <n v="0"/>
    <m/>
    <n v="1"/>
    <m/>
    <m/>
    <s v="SI"/>
    <n v="0"/>
    <s v="x"/>
    <n v="0"/>
    <n v="0"/>
    <s v="1"/>
    <n v="0.5"/>
    <m/>
    <m/>
    <m/>
    <n v="0.5"/>
    <s v="De acuerdo a lo establecido en el PAAC , los tramites susceptibles de esta en línea son 10, de los cuales actualmente 8 ya se encuentran en línea. De acuerdo a los cronogramas y compromisos establecidos se espera que el total de estos tramites queden implementados a diciembre de 2021."/>
    <s v="Talento Humano, Recursos Físicos y Tecnológicos"/>
    <x v="2"/>
    <s v="Asesor Despacho_x000a_(Oficina TIC)"/>
  </r>
  <r>
    <s v="Gestión con valores para resultados"/>
    <s v="Racionalización de trámites"/>
    <s v="Implementar acciones de racionalización que permitan reducir los pasos de los trámites / otros procedimientos administrativos de la entidad."/>
    <s v="Estrategia de racionalización de trámites y procedimientos de la entidad fortalecida."/>
    <s v="MANTENIMIENTO"/>
    <n v="4"/>
    <n v="1"/>
    <n v="1"/>
    <n v="0"/>
    <n v="0"/>
    <n v="0"/>
    <n v="1"/>
    <n v="1"/>
    <n v="1"/>
    <n v="1"/>
    <s v="SI"/>
    <s v="x"/>
    <s v="x"/>
    <s v="x"/>
    <s v="x"/>
    <s v="2"/>
    <n v="1"/>
    <m/>
    <m/>
    <m/>
    <n v="0.25"/>
    <s v="La Secretaría de Planeación ha venido fortaleciendo la estrategia de racionalización de trámites por medio del seguimiento realizado a las diferentes Secretarías en mesas de trabajo. Se presenta como evidencia actas de reunión.  "/>
    <s v="Talento Humano, Recursos Físicos y Tecnológicos"/>
    <x v="1"/>
    <s v="Profesional Universitario_x000a_(Secretaría de Planeación)"/>
  </r>
  <r>
    <s v="Gestión con valores para resultados"/>
    <s v="Racionalización de trámites"/>
    <s v="Implementar la Guía metodológica de buenas prácticas de racionalización de trámites ."/>
    <s v="Guía metodológica de buenas prácticas de racionalización de trámites implementada."/>
    <s v="INCREMENTO"/>
    <n v="1"/>
    <n v="1"/>
    <n v="0.1"/>
    <n v="0"/>
    <n v="0"/>
    <n v="0"/>
    <m/>
    <n v="1"/>
    <m/>
    <m/>
    <s v="SI"/>
    <n v="0"/>
    <s v="x"/>
    <n v="0"/>
    <n v="0"/>
    <s v="1"/>
    <n v="0.1"/>
    <m/>
    <m/>
    <m/>
    <n v="0.1"/>
    <s v="Se esta avanzando en la estrategia para el diseño e implementación de la guía de buenas practicas, pero este avance depende de que implementación de la estrategia de racionalización de tramites que debe implementar la entidad, se organizaran mesas de trabajo con la Secretaría de Planeación para poder unificar criterios y establecer la estrategia de avance."/>
    <s v="Talento Humano, Recursos Físicos y Tecnológicos"/>
    <x v="2"/>
    <s v="Asesor Despacho_x000a_(Oficina TIC)"/>
  </r>
  <r>
    <s v="Gestión con valores para resultados"/>
    <s v="Racionalización de trámites"/>
    <s v="Dar a conocer a los grupos de valor los beneficios que obtuvieron gracias a las acciones de racionalización de los trámites / otros procedimientos administrativos que implementó la entidad."/>
    <s v="Brief de beneficios obtenidos por racionalización de trámites, publicado, según requerimientos."/>
    <s v="MANTENIMIENTO"/>
    <n v="2"/>
    <n v="1"/>
    <n v="1"/>
    <n v="0"/>
    <n v="0"/>
    <n v="0"/>
    <m/>
    <n v="1"/>
    <m/>
    <n v="1"/>
    <s v="SI"/>
    <n v="0"/>
    <s v="x"/>
    <n v="0"/>
    <s v="x"/>
    <s v="1"/>
    <n v="1"/>
    <m/>
    <m/>
    <m/>
    <n v="0.25"/>
    <s v="Se atendieron 3 requerimientos para comunicar gráficamente el nuevo canal de atención al ciudadano del INVISBU, el punto de atención de la Dirección de Tránsito en el Centro de Atención Municipal Especializado CAME, y el trámite en línea de categorización de parqueaderos de la Secretaría del Interior."/>
    <s v="Talento Humano, Recursos Físicos y Tecnológicos"/>
    <x v="6"/>
    <s v="Jefe de Prensa y Comunicaciones_x000a_(Oficina de Prensa y Comunicaciones)"/>
  </r>
  <r>
    <s v="Gestión con valores para resultados"/>
    <s v="Participación ciudadana en la gestión pública"/>
    <s v="Emplear diferentes medios digitales en los ejercicios de participación realizados por la entidad."/>
    <s v="Viabilidad técnica de obras de presupuestos participativos 2021"/>
    <s v="INCREMENTO"/>
    <n v="1"/>
    <n v="1"/>
    <n v="0"/>
    <n v="0"/>
    <n v="0"/>
    <n v="0"/>
    <m/>
    <n v="1"/>
    <m/>
    <m/>
    <s v="SI"/>
    <n v="0"/>
    <s v="x"/>
    <n v="0"/>
    <n v="0"/>
    <s v="4"/>
    <s v=""/>
    <m/>
    <m/>
    <m/>
    <n v="0"/>
    <n v="0"/>
    <s v="Talento Humano, Recursos Financieros, Físicos y Tecnológicos"/>
    <x v="1"/>
    <s v="Subsecretario de Despacho_x000a_(Secretaría de Planeación)"/>
  </r>
  <r>
    <s v="Gestión con valores para resultados"/>
    <s v="Participación ciudadana en la gestión pública"/>
    <s v="Emplear diferentes medios digitales en los ejercicios de participación realizados por la entidad."/>
    <s v="Viabilidad técnica de obras de presupuestos participativos 2022"/>
    <s v="INCREMENTO"/>
    <n v="1"/>
    <n v="1"/>
    <n v="0"/>
    <n v="0"/>
    <n v="0"/>
    <n v="0"/>
    <m/>
    <m/>
    <n v="1"/>
    <m/>
    <s v="SI"/>
    <n v="0"/>
    <n v="0"/>
    <s v="x"/>
    <n v="0"/>
    <s v="4"/>
    <s v=""/>
    <m/>
    <m/>
    <m/>
    <n v="0"/>
    <n v="0"/>
    <s v="Talento Humano, Recursos Financieros, Físicos y Tecnológicos"/>
    <x v="1"/>
    <s v="Subsecretario de Despacho_x000a_(Secretaría de Planeación)"/>
  </r>
  <r>
    <s v="Gestión con valores para resultados"/>
    <s v="Participación ciudadana en la gestión pública"/>
    <s v="Establecer actividades para informar directamente a los grupos de valor sobre los resultados de su participación en la gestión mediante el envío de información o la realización de reuniones o encuentros."/>
    <s v="Obras adjudicadas del ejercicio de presupuestos participativos vigencia 2020."/>
    <s v="INCREMENTO"/>
    <n v="2"/>
    <n v="1"/>
    <n v="0.75"/>
    <n v="0"/>
    <n v="0"/>
    <n v="0"/>
    <m/>
    <n v="0.8"/>
    <n v="0.2"/>
    <m/>
    <s v="SI"/>
    <n v="0"/>
    <s v="x"/>
    <s v="x"/>
    <n v="0"/>
    <s v="1"/>
    <n v="0.75"/>
    <m/>
    <m/>
    <m/>
    <n v="0.75"/>
    <s v="Se realizó la adjudicación de la adecuación de andenes, escaleras y pasamanos, viabilizados por el ejercicio de presupuestos participativos, mediante el proceso de contratación SI-LP-003-2020, el cual fue adjudicado el 4 de diciembre de 2020. Se realizó la adjudicación de mejoramiento y adecuación de equipamientos urbanos, mediente el ejercicio de presupuestos participativos, mediente le proceso de contratación SI-LP-004-2020, el cual fue adjudicado el 11 de diciembre de 2020. Se adjudicó el proceso de contratación SI-LP-001-2021 para el mejoramiento de la red víal urbana en el municipio de Bucaramanga, el cual incluye presupuestos participativos, de igual forma se está estructurando el proyecto para el mantenimiento de la red de aducción de acueducto veredal, inciará el proceso licitatorio la primera semana del mes de noviembre, y el equipamiento urbano será adjudicado antes de finalizar el año 2021 con vigencias futuras, con lo cual se daría por terminada la adjudicación de los presupuestos participativos vigencia 2020."/>
    <s v="Talento Humano, Recursos Financieros, Físicos y Tecnológicos"/>
    <x v="7"/>
    <s v="Secretario de Despacho_x000a_(Secretaría de Infraestructura)"/>
  </r>
  <r>
    <s v="Gestión con valores para resultados"/>
    <s v="Participación ciudadana en la gestión pública"/>
    <s v="Ejecutar el cronograma de acuerdos escolares, recepción de documentación, visitas a las instituciones educativas, formulación del proyecto para la posterior emisión de la resolución de transferencia."/>
    <s v="Resolución de transferencia de los recursos del presupuesto a las IE beneficiadas de los proyectos viabilizados de Acuerdos Escolares 2020."/>
    <s v="INCREMENTO"/>
    <n v="1"/>
    <n v="2"/>
    <n v="1"/>
    <n v="0"/>
    <n v="0"/>
    <n v="0"/>
    <m/>
    <n v="2"/>
    <m/>
    <m/>
    <s v="SI"/>
    <n v="0"/>
    <s v="x"/>
    <n v="0"/>
    <n v="0"/>
    <s v="1"/>
    <n v="0.5"/>
    <m/>
    <m/>
    <m/>
    <n v="0.5"/>
    <s v="En cumplimiento de la meta se formuló el primer proyecto de inversión denominado &quot;DOTACIÓN DE EQUIPOS, MULTIMEDIA, MATERIAL DIDÁCTICO Y MOBILIARIO ESCOLAR PARA LAS INSTITUCIONES EDUCATIVAS OFICIALES DEL MUNICIPIO&quot; certificado y  registrado en plataforma SUIFP-DNP por parte del Banco de Programas y Proyectos de Inversión Municipal - con  BPPIM 2021680010117 por un valor de $1.157.740.638,05. En el momento se expidieron el plan de compras, CDP, RP  y se  encuentran en proceso de elaboración de la resolución para la realización de la transferencia de los recursos en el marco de este proyecto._x000a__x000a_Queda pendiente la formulación y presentación del segundo proyecto de infraestructura educativa."/>
    <s v="Talento Humano, Recursos Financieros, Físicos y Tecnológicos"/>
    <x v="8"/>
    <s v="Secretario de Despacho_x000a_(Secretaría de Educación)"/>
  </r>
  <r>
    <s v="Gestión con valores para resultados"/>
    <s v="Participación ciudadana en la gestión pública"/>
    <s v="Considerar los resultados de los espacios de participación y/o rendición de cuentas con ciudadanos para llevar a cabo mejoras a los procesos y procedimientos de la entidad."/>
    <s v="Rendición de cuentas de la implementación de la estrategia general de presupuestos participativos realizada."/>
    <s v="INCREMENTO"/>
    <n v="2"/>
    <n v="2"/>
    <n v="0"/>
    <n v="0"/>
    <n v="0"/>
    <n v="0"/>
    <m/>
    <n v="1"/>
    <n v="1"/>
    <m/>
    <s v="SI"/>
    <n v="0"/>
    <s v="x"/>
    <s v="x"/>
    <n v="0"/>
    <s v="4"/>
    <s v=""/>
    <m/>
    <m/>
    <m/>
    <n v="0"/>
    <n v="0"/>
    <s v="Talento Humano, Recursos Financieros, Físicos y Tecnológicos"/>
    <x v="1"/>
    <s v="Subsecretario de Despacho_x000a_(Secretaría de Planeación)"/>
  </r>
  <r>
    <s v="Gestión con valores para resultados"/>
    <s v="Participación ciudadana en la gestión pública"/>
    <s v="Formular planes de mejora eficaces que contribuyan a satisfacer las necesidades identificadas y priorizadas por los diferentes grupos de valor."/>
    <s v="Acuerdos de comuna y/o escolares vigencia 2021 formulados."/>
    <s v="INCREMENTO"/>
    <n v="2"/>
    <n v="2"/>
    <n v="0"/>
    <n v="0"/>
    <n v="0"/>
    <n v="0"/>
    <m/>
    <n v="1"/>
    <n v="1"/>
    <m/>
    <s v="SI"/>
    <n v="0"/>
    <s v="x"/>
    <s v="x"/>
    <n v="0"/>
    <s v="4"/>
    <s v=""/>
    <m/>
    <m/>
    <m/>
    <n v="0"/>
    <n v="0"/>
    <s v="Talento Humano, Recursos Financieros, Físicos y Tecnológicos"/>
    <x v="1"/>
    <s v="Subsecretario de Despacho_x000a_(Secretaría de Planeación)"/>
  </r>
  <r>
    <s v="Gestión con valores para resultados"/>
    <s v="Participación ciudadana en la gestión pública"/>
    <s v="Emplear diferentes medios digitales en los ejercicios de participación realizados por la entidad."/>
    <s v="Mecanismo digital de participación ciudadana implementado."/>
    <s v="INCREMENTO"/>
    <n v="1"/>
    <n v="1"/>
    <n v="1"/>
    <n v="0"/>
    <n v="0"/>
    <n v="0"/>
    <n v="1"/>
    <m/>
    <m/>
    <m/>
    <s v="SI"/>
    <s v="x"/>
    <n v="0"/>
    <n v="0"/>
    <n v="0"/>
    <s v="2"/>
    <n v="1"/>
    <m/>
    <m/>
    <m/>
    <n v="1"/>
    <s v="Se implemento a través de la plataforma  bga400.bucaramanga.gov.co un mecanismo de participación ciudadana, donde los ciudadanos planteaban sus ideas de proyectos relacionados con diversas área de municipio. Https://bga400.bucaramanga.gov.co"/>
    <s v="Talento Humano, Recursos Financieros, Físicos y Tecnológicos"/>
    <x v="2"/>
    <s v="Asesor de despacho _x000a_(Oficina TIC)"/>
  </r>
  <r>
    <s v="Gestión con valores para resultados"/>
    <s v="Mejora normativa"/>
    <s v="Formular la guía de consulta pública en el proceso de producción normativa para el diseño y el proceso de construcción de proyectos normativos,  con el fin de garantizar la calidad y efectividad del servicio y garantizar a la ciudadanía la participación."/>
    <s v="Guía para realizar la consulta pública en el proceso de producción normativa"/>
    <s v="INCREMENTO"/>
    <n v="1"/>
    <n v="1"/>
    <n v="0"/>
    <n v="0"/>
    <n v="0"/>
    <n v="0"/>
    <m/>
    <n v="1"/>
    <m/>
    <m/>
    <s v="SI"/>
    <n v="0"/>
    <s v="x"/>
    <n v="0"/>
    <n v="0"/>
    <s v="4"/>
    <s v=""/>
    <m/>
    <m/>
    <m/>
    <n v="0"/>
    <s v="La Secretaría Jurídica se encuentra elaborando la guía para la consulta pública en el proceso de producción normativa y se dará el cumplimiento de acuerdo con lo establecido en el cronograma del presente plan."/>
    <s v="Talento Humano, Recursos Físicos y Tecnológicos"/>
    <x v="5"/>
    <s v="Subsecretario Jurídico_x000a_(Secretaría Jurídica)"/>
  </r>
  <r>
    <s v="Gestión con valores para resultados"/>
    <s v="Mejora normativa"/>
    <s v="Brindar información a la ciudadanía respecto a la competencia legal de la entidad  para emitir la norma de carácter general que se pretende con el desarrollo de los proyectos normativos contenidos dentro de la agenda regulatoria o lista de problemáticas."/>
    <s v="Creación de la Agenda regulatoria "/>
    <s v="INCREMENTO"/>
    <n v="1"/>
    <n v="1"/>
    <n v="0.5"/>
    <n v="0"/>
    <n v="0"/>
    <n v="0"/>
    <m/>
    <n v="1"/>
    <m/>
    <m/>
    <s v="SI"/>
    <n v="0"/>
    <s v="x"/>
    <n v="0"/>
    <n v="0"/>
    <s v="1"/>
    <n v="0.5"/>
    <m/>
    <m/>
    <m/>
    <n v="0.5"/>
    <s v="La Secretaría Jurídica se encuentra en el proceso de creación de la Agenda Regulatoria, documento en el cual se han realizado avances y se cuenta con un preliminar, el cual está en revisión y quedará adoptado durante el último trimestre de 2021, como está estipulado en el cronograma del presente plan."/>
    <s v="Talento Humano, Recursos Físicos y Tecnológicos"/>
    <x v="5"/>
    <s v="Subsecretario Jurídico_x000a_(Secretaría Jurídica)"/>
  </r>
  <r>
    <s v="Gestión con valores para resultados"/>
    <s v="Mejora normativa"/>
    <s v="Revisar durante el proceso de formulación de proyectos normativos las temáticas relevantes. "/>
    <s v="Lista de chequeo de revisión de actos administrativos."/>
    <s v="INCREMENTO"/>
    <n v="1"/>
    <n v="1"/>
    <n v="0"/>
    <n v="0"/>
    <n v="0"/>
    <n v="0"/>
    <m/>
    <n v="1"/>
    <m/>
    <m/>
    <s v="SI"/>
    <n v="0"/>
    <s v="x"/>
    <n v="0"/>
    <n v="0"/>
    <s v="4"/>
    <s v=""/>
    <m/>
    <m/>
    <m/>
    <n v="0"/>
    <s v="La Secretaría Jurídica  se encuentra revisando la lista de chequeo con el propósito de realizar los ajustes frente  a los proyectos normativos de temas relevantes, actividad que se cumplirá durante el último trimestre de 2021 como se encuentra establecido en el cronograma del presente plan."/>
    <s v="Talento Humano, Recursos Físicos y Tecnológicos"/>
    <x v="5"/>
    <s v="Subsecretario Jurídico_x000a_(Secretaría Jurídica)"/>
  </r>
  <r>
    <s v="Evaluación de Resultados"/>
    <s v="Seguimiento y evaluación del desempeño institucional "/>
    <s v="Realizar el seguimiento al Plan de Desarrollo Municipal en cumplimiento al Acuerdo 013 del 10 de junio de 2020 que establece la metodología de seguimiento, así como el cumplimiento a las directrices del DNP y del DAFP."/>
    <s v="Matriz Seguimiento Plan de Desarrollo 2020 - 2023"/>
    <s v="MANTENIMIENTO"/>
    <n v="4"/>
    <n v="1"/>
    <n v="1"/>
    <n v="0"/>
    <n v="0"/>
    <n v="0"/>
    <n v="1"/>
    <n v="1"/>
    <n v="1"/>
    <n v="1"/>
    <s v="SI"/>
    <s v="x"/>
    <s v="x"/>
    <s v="x"/>
    <s v="x"/>
    <s v="2"/>
    <n v="1"/>
    <m/>
    <m/>
    <m/>
    <n v="0.25"/>
    <s v="Se cuenta con la matriz de Seguimiento Plan de Desarrollo 2020 - 2023 con corte a 30 de septiembre de 2021, la cual se encuentra publicada en la página web Institucional."/>
    <s v="Talento Humano, Recursos Físicos y Tecnológicos"/>
    <x v="1"/>
    <s v="Profesional Especializado_x000a_(Secretaría Planeación)"/>
  </r>
  <r>
    <s v="Evaluación de Resultados"/>
    <s v="Seguimiento y evaluación del desempeño institucional "/>
    <s v="Realizar el seguimiento al Plan de Desarrollo Municipal en cumplimiento al Acuerdo 013 del 10 de junio de 2020 que establece la metodología de seguimiento, así como el cumplimiento a las directrices del DNP y del DAFP."/>
    <s v="Mesas Seguimiento al Cumplimiento del Plan de Desarrollo 2020 - 2023 "/>
    <s v="INCREMENTO"/>
    <n v="2"/>
    <n v="2"/>
    <n v="1"/>
    <n v="0"/>
    <n v="0"/>
    <n v="0"/>
    <n v="1"/>
    <m/>
    <n v="1"/>
    <m/>
    <s v="SI"/>
    <s v="x"/>
    <n v="0"/>
    <s v="x"/>
    <n v="0"/>
    <s v="2"/>
    <n v="1"/>
    <m/>
    <m/>
    <m/>
    <n v="0.5"/>
    <s v="Seguimiento al Plan de Desarrollo con corte a junio 30 de 2021.  Fecha de publicación:  Agosto 2021"/>
    <s v="Talento Humano, Recursos Físicos y Tecnológicos"/>
    <x v="9"/>
    <s v="Jefe de Oficina_x000a_(Oficina Control Interno de Gestión)"/>
  </r>
  <r>
    <s v="Evaluación de Resultados"/>
    <s v="Seguimiento y evaluación del desempeño institucional "/>
    <s v="Realizar el seguimiento al Plan de Desarrollo Municipal en cumplimiento al Acuerdo 013 del 10 de junio de 2020 que establece la metodología de seguimiento, así como el cumplimiento a las directrices del DNP y del DAFP."/>
    <s v="FURAG 2021"/>
    <s v="INCREMENTO"/>
    <n v="1"/>
    <n v="1"/>
    <n v="0"/>
    <n v="0"/>
    <n v="0"/>
    <n v="0"/>
    <m/>
    <m/>
    <n v="1"/>
    <m/>
    <s v="SI"/>
    <n v="0"/>
    <n v="0"/>
    <s v="x"/>
    <n v="0"/>
    <s v="4"/>
    <s v=""/>
    <m/>
    <m/>
    <m/>
    <n v="0"/>
    <n v="0"/>
    <s v="Talento Humano, Recursos Físicos y Tecnológicos"/>
    <x v="1"/>
    <s v="Profesional Especializado_x000a_(Secretaría Planeación)"/>
  </r>
  <r>
    <s v="Evaluación de Resultados"/>
    <s v="Seguimiento y evaluación del desempeño institucional "/>
    <s v="Informar a los grupos de valor los resultados de su participación en la gestión, mediante el envío de información y/o la realización de reuniones o encuentros."/>
    <s v="Actas, correos electrónicos, oficios en envío de información a los grupos de valor."/>
    <s v="MANTENIMIENTO"/>
    <n v="4"/>
    <n v="1"/>
    <n v="1"/>
    <n v="0"/>
    <n v="0"/>
    <n v="0"/>
    <n v="1"/>
    <n v="1"/>
    <n v="1"/>
    <n v="1"/>
    <s v="SI"/>
    <s v="x"/>
    <s v="x"/>
    <s v="x"/>
    <s v="x"/>
    <s v="2"/>
    <n v="1"/>
    <m/>
    <m/>
    <m/>
    <n v="0.25"/>
    <s v="La Secretaría de Planeación participó en la Mesa Técnica de Primera Infancia y Adolescencia, en el Comité Municipal de Protección y Bienestar Animal y la Mesa Interinstitucional para la Formulación de la Política Pública de Juventud. Se cuenta como evidencia con las actas de reunión, correos de notificación y listados de asistencia."/>
    <s v="Talento Humano, Recursos Físicos y Tecnológicos"/>
    <x v="1"/>
    <s v="Profesional Especializado_x000a_(Secretaría Planeación)"/>
  </r>
  <r>
    <s v="Información y Comunicación "/>
    <s v="Administración y archivos y Gestión documental"/>
    <s v="Incluir en el Sistema Integrado de Conservación, el plan de preservación digital a largo plazo."/>
    <s v="Plan de preservación digital a largo plazo que conforma el sistema integrado de conservación documental (SIC), actualizado y aprobado por el comité institucional de gestión y desempeño. "/>
    <s v="INCREMENTO"/>
    <n v="1"/>
    <n v="1"/>
    <n v="1"/>
    <n v="0"/>
    <n v="0"/>
    <n v="0"/>
    <m/>
    <n v="1"/>
    <m/>
    <m/>
    <s v="SI"/>
    <n v="0"/>
    <s v="x"/>
    <n v="0"/>
    <n v="0"/>
    <s v="1"/>
    <n v="1"/>
    <m/>
    <m/>
    <m/>
    <n v="1"/>
    <s v="El Plan de Preservación Digital  fue incluido en el Sistema Integrado de Conservación SIC, fue actualizado y aprobado mediante Acta de  sesión del Comité Institucional de Gestión y Desempeño MIPG realizado el 9 de septiembre del año en curso. Dando cumplimiento a este producto en un 100% en el tercer trimestre del año 2021"/>
    <s v="Talento Humano, Recursos Físicos y Tecnológicos"/>
    <x v="0"/>
    <s v="Técnico Operativo_x000a_(Secretaría Administrativa)"/>
  </r>
  <r>
    <s v="Información y Comunicación "/>
    <s v="Administración y archivos y Gestión documental"/>
    <s v="Elaborar y aprobar el documento Sistema Integrado de Conservación - SIC de la entidad."/>
    <s v="Plan de conservación documental actualizado, que conforma el sistema integrado de conservación documental (SIC), actualizado y aprobado por el comité institucional de gestión y desempeño. "/>
    <s v="INCREMENTO"/>
    <n v="1"/>
    <n v="1"/>
    <n v="1"/>
    <n v="0"/>
    <n v="0"/>
    <n v="0"/>
    <m/>
    <n v="1"/>
    <m/>
    <m/>
    <s v="SI"/>
    <n v="0"/>
    <s v="x"/>
    <n v="0"/>
    <n v="0"/>
    <s v="1"/>
    <n v="1"/>
    <m/>
    <m/>
    <m/>
    <n v="1"/>
    <s v="El Sistema Integrado de Conservación SIC, fue actualizado y aprobado mediante Acta de  sesión del Comité Institucional de Gestión y Desempeño MIPG realizado el 9 de septiembre del año en curso. Dando cumplimiento a este producto en un 100% en el tercer trimestre del año 2021"/>
    <s v="Talento Humano, Recursos Físicos y Tecnológicos"/>
    <x v="0"/>
    <s v="Técnico Operativo_x000a_(Secretaría Administrativa)"/>
  </r>
  <r>
    <s v="Información y Comunicación "/>
    <s v="Administración y archivos y Gestión documental"/>
    <s v="Desarrollar los anexos, para elaborar las Tablas de Valoración Documental - TVD para organizar el Fondo Documental Acumulado de la entidad."/>
    <s v="Informe historia institucional con fines archivísticos (anexo a TVD)."/>
    <s v="INCREMENTO"/>
    <n v="1"/>
    <n v="1"/>
    <n v="0.7"/>
    <n v="0"/>
    <n v="0"/>
    <n v="0"/>
    <m/>
    <n v="1"/>
    <m/>
    <m/>
    <s v="SI"/>
    <n v="0"/>
    <s v="x"/>
    <n v="0"/>
    <n v="0"/>
    <s v="1"/>
    <n v="0.7"/>
    <m/>
    <m/>
    <m/>
    <n v="0.7"/>
    <s v="Se lleva un 70% de avance en la elaboración del Informe de la Historia Institucional con fines archivísticos de gran importancia para la elaboración de las TVD."/>
    <s v="Talento Humano, Recursos Físicos y Tecnológicos"/>
    <x v="0"/>
    <s v="Técnico Operativo_x000a_(Secretaría Administrativa)"/>
  </r>
  <r>
    <s v="Información y Comunicación "/>
    <s v="Administración y archivos y Gestión documental"/>
    <s v="Desarrollar los anexos, para elaborar las Tablas de Valoración Documental - TVD para organizar el Fondo Documental Acumulado de la entidad."/>
    <s v="Matriz de estructura orgánica reconstruida para los diferentes periodos de historia de la entidad (anexo a TVD)."/>
    <s v="INCREMENTO"/>
    <n v="1"/>
    <n v="1"/>
    <n v="0.7"/>
    <n v="0"/>
    <n v="0"/>
    <n v="0"/>
    <m/>
    <n v="1"/>
    <m/>
    <m/>
    <s v="SI"/>
    <n v="0"/>
    <s v="x"/>
    <n v="0"/>
    <n v="0"/>
    <s v="1"/>
    <n v="0.7"/>
    <m/>
    <m/>
    <m/>
    <n v="0.7"/>
    <s v="Se lleva un 70% de avance en la elaboración de la Matriz de estructura orgánica reconstruida para los diferentes periodos de Historia de la entidad, documento  de gran importancia para la elaboración de las TVD."/>
    <s v="Talento Humano, Recursos Físicos y Tecnológicos"/>
    <x v="0"/>
    <s v="Técnico Operativo_x000a_(Secretaría Administrativa)"/>
  </r>
  <r>
    <s v="Información y Comunicación "/>
    <s v="Administración y archivos y Gestión documental"/>
    <s v="Definir e implementar un proceso para la entrega de archivos por culminación de obligaciones contractuales."/>
    <s v="Procedimiento para la entrega de archivos por culminación de actividades contractuales."/>
    <s v="INCREMENTO"/>
    <n v="1"/>
    <n v="1"/>
    <n v="0.9"/>
    <n v="0"/>
    <n v="0"/>
    <n v="0"/>
    <m/>
    <m/>
    <n v="1"/>
    <m/>
    <s v="SI"/>
    <n v="0"/>
    <n v="0"/>
    <s v="x"/>
    <n v="0"/>
    <s v="1"/>
    <n v="0.9"/>
    <m/>
    <m/>
    <m/>
    <n v="0.9"/>
    <s v="Se lleva un 90% de avance en la elaboración del Procedimiento para definir  la entrega de archivo de gestión por culminación de actividades contractuales, terminado el procedimiento se dará inicio a la implementación del proceso."/>
    <s v="Talento Humano, Recursos Físicos y Tecnológicos"/>
    <x v="0"/>
    <s v="Técnico Operativo_x000a_(Secretaría Administrativa)"/>
  </r>
  <r>
    <s v="Información y Comunicación "/>
    <s v="Administración y archivos y Gestión documental"/>
    <s v="Identificar el inventario documental a cargo de la entidad relacionado con los archivos de Derechos Humanos, Derecho Internacional Humanitario, Memoria Histórica y Conflicto Armado para su protección y conservación según el acuerdo 04 de 2015, el protocolo de gestión de archivos de Derechos Humanos y la Circular 01 de 2017."/>
    <s v="PINAR actualizado, incluyendo el proceso e identificación de documentos relacionados con Derechos humanos."/>
    <s v="INCREMENTO"/>
    <n v="1"/>
    <n v="1"/>
    <n v="1"/>
    <n v="0"/>
    <n v="0"/>
    <n v="0"/>
    <m/>
    <n v="1"/>
    <m/>
    <m/>
    <s v="SI"/>
    <n v="0"/>
    <s v="x"/>
    <n v="0"/>
    <n v="0"/>
    <s v="1"/>
    <n v="1"/>
    <m/>
    <m/>
    <m/>
    <n v="1"/>
    <s v="El Plan Institucional de Archivos PINAR  fue actualizado incluyendo el proceso e identificación de documentos relacionados con Derechos Humanos y fue aprobado mediante Acta de  sesión del Comité Institucional de Gestión y Desempeño MIPG que tuvo lugar en la mañana del 9 de septiembre del año en curso. Dando cumplimiento a este producto en un 100% en el tercer trimestre del año 2021"/>
    <s v="Talento Humano, Recursos Físicos y Tecnológicos"/>
    <x v="0"/>
    <s v="Técnico Operativo_x000a_(Secretaría Administrativa)"/>
  </r>
  <r>
    <s v="Información y Comunicación "/>
    <s v="Administración y archivos y Gestión documental"/>
    <s v="Identificar los Fondos Documentales Acumulados de la entidad -FDA."/>
    <s v="Diagnóstico integral de archivo."/>
    <s v="INCREMENTO"/>
    <n v="1"/>
    <n v="1"/>
    <n v="1"/>
    <n v="0"/>
    <n v="0"/>
    <n v="0"/>
    <m/>
    <n v="1"/>
    <m/>
    <m/>
    <s v="SI"/>
    <n v="0"/>
    <s v="x"/>
    <n v="0"/>
    <n v="0"/>
    <s v="1"/>
    <n v="1"/>
    <m/>
    <m/>
    <m/>
    <n v="1"/>
    <s v="El Diagnóstico Integral de Archivo, fue elaborado y aprobado mediante Acta de  sesión del Comité Institucional de Gestión y Desempeño MIPG realizado el 9 de septiembre del año en curso. Dando cumplimiento a este producto en un 100% en el tercer trimestre del año 2021."/>
    <s v="Talento Humano, Recursos Físicos y Tecnológicos"/>
    <x v="0"/>
    <s v="Técnico Operativo_x000a_(Secretaría Administrativa)"/>
  </r>
  <r>
    <s v="Información y Comunicación "/>
    <s v="Administración y archivos y Gestión documental"/>
    <s v="Publicar el Cuadro de Clasificación Documental - CCD en la página web de la entidad._x000a_Publicar la Tabla de Retención Documental - TRD, en el sitio web de la entidad en la sección de transparencia."/>
    <s v="Publicación de las Tablas de Retención Documental y Cuadro de Clasificación Documental en la página web del Municipio "/>
    <s v="INCREMENTO"/>
    <n v="1"/>
    <n v="2"/>
    <n v="2"/>
    <n v="0"/>
    <n v="0"/>
    <n v="0"/>
    <m/>
    <n v="2"/>
    <m/>
    <m/>
    <s v="SI"/>
    <n v="0"/>
    <s v="x"/>
    <n v="0"/>
    <n v="0"/>
    <s v="1"/>
    <n v="1"/>
    <m/>
    <m/>
    <m/>
    <n v="1"/>
    <s v="Se realizó gestión para publicación de la actual versión  2021de las Tablas de Retención Documental TRD y el Cuadro de Clasificación Documental en la página web de la entidad. Dando cumplimiento a este producto en un 100% en el tercer trimestre del año 2021, como se puede observar en la nueva página web del Municipio de Bucaramanga, en el link: https://www.bucaramanga.gov.co/transparencia/instrumentos-de-gestion-de-la-informacion/"/>
    <s v="Talento Humano, Recursos Físicos y Tecnológicos"/>
    <x v="0"/>
    <s v="Técnico Operativo_x000a_(Secretaría Administrativa)"/>
  </r>
  <r>
    <s v="Información y Comunicación "/>
    <s v="Administración y archivos y Gestión documental"/>
    <s v="Realizar la eliminación de documentos, aplicando criterios técnicos."/>
    <s v="Acta de eliminación documental evidenciando la aplicación de los criterios técnicos archivísticos."/>
    <s v="INCREMENTO"/>
    <n v="1"/>
    <n v="1"/>
    <n v="0.3"/>
    <n v="0"/>
    <n v="0"/>
    <n v="0"/>
    <m/>
    <m/>
    <n v="1"/>
    <m/>
    <s v="SI"/>
    <n v="0"/>
    <n v="0"/>
    <s v="x"/>
    <n v="0"/>
    <s v="1"/>
    <n v="0.3"/>
    <m/>
    <m/>
    <m/>
    <n v="0.3"/>
    <s v="Se lleva un 30% de avance en la elaboración de inventarios de series sensibles a eliminación documental con aplicación de criterios técnicos archivísticos y se cumplirá cumpliendo con el cronograma establecido en el presente plan."/>
    <s v="Talento Humano, Recursos Físicos y Tecnológicos"/>
    <x v="0"/>
    <s v="Técnico Operativo_x000a_(Secretaría Administrativa)"/>
  </r>
  <r>
    <s v="Información y Comunicación "/>
    <s v="Transparencia, acceso a la información pública y lucha contra la corrupción"/>
    <s v="Ajustar el mapa de riesgos de corrupción por la materialización de estos."/>
    <s v="Plan Anticorrupción y de Atención al Ciudadano con apoyo en su formulación."/>
    <s v="INCREMENTO"/>
    <n v="2"/>
    <n v="1"/>
    <n v="0.5"/>
    <n v="0"/>
    <n v="0"/>
    <n v="0"/>
    <m/>
    <n v="0.8"/>
    <n v="0.2"/>
    <m/>
    <s v="SI"/>
    <n v="0"/>
    <s v="x"/>
    <s v="x"/>
    <n v="0"/>
    <s v="1"/>
    <n v="0.5"/>
    <m/>
    <m/>
    <m/>
    <n v="0.5"/>
    <s v="Desde la secretaría de transparencia de la presidencia de la República y el programa de transparencia de la alcaldía de Bucaramanga se llevaron a cabo reuniones con las diferentes dependencias para la revisión de los riesgos de corrupción establecidos en la PAAC y MRC, vigencia 2021._x000a_Asimismo se apoyarán las mesas de trabajo en el último trimestre de 2021, que se establezcan desde la secretaría de planeación para la formulación del PAAC y MRC, vigencia 2022."/>
    <s v="Talento Humano, Recursos Físicos y Tecnológicos"/>
    <x v="5"/>
    <s v="Secretario de Despacho_x000a_(Secretaría Jurídica)"/>
  </r>
  <r>
    <s v="Información y Comunicación "/>
    <s v="Transparencia, acceso a la información pública y lucha contra la corrupción"/>
    <s v="Comunicar internamente la información requerida para apoyar el funcionamiento del Sistema de Control Interno por medio de la estrategia de comunicación de la entidad. Desde el sistema de control interno efectuar su verificación."/>
    <s v="Información pública de interés de la ciudadanía divulgada proactivamente a nivel interno._x000a_"/>
    <s v="MANTENIMIENTO"/>
    <n v="4"/>
    <n v="1"/>
    <n v="1"/>
    <n v="0"/>
    <n v="0"/>
    <n v="0"/>
    <n v="1"/>
    <n v="1"/>
    <n v="1"/>
    <n v="1"/>
    <s v="SI"/>
    <s v="x"/>
    <s v="x"/>
    <s v="x"/>
    <s v="x"/>
    <s v="2"/>
    <n v="1"/>
    <m/>
    <m/>
    <m/>
    <n v="0.25"/>
    <s v="Entre julio y septiembre de 2021, se enviaron por correo institucional 35 comunicaciones relacionadas con información pública de interés de la ciudadanía."/>
    <s v="Talento Humano, Recursos Físicos y Tecnológicos"/>
    <x v="6"/>
    <s v="Jefe de Prensa_x000a_(Oficina de Prensa y Comunicaciones)"/>
  </r>
  <r>
    <s v="Información y Comunicación "/>
    <s v="Transparencia, acceso a la información pública y lucha contra la corrupción"/>
    <s v="Comunicar la información relevante de manera oportuna, confiable y segura, por parte de los líderes de los programas, proyectos, o procesos de la entidad en coordinación con sus equipos de trabajo. Desde el sistema de control interno efectuar su verificación."/>
    <s v="Información pública de interés de la ciudadanía publicada proactivamente, de acuerdo a las solicitudes realizadas por las Dependencias."/>
    <s v="MANTENIMIENTO"/>
    <n v="4"/>
    <n v="1"/>
    <n v="1"/>
    <n v="0"/>
    <n v="0"/>
    <n v="0"/>
    <n v="1"/>
    <n v="1"/>
    <n v="1"/>
    <n v="1"/>
    <s v="SI"/>
    <s v="x"/>
    <s v="x"/>
    <s v="x"/>
    <s v="x"/>
    <s v="2"/>
    <n v="1"/>
    <m/>
    <m/>
    <m/>
    <n v="0.25"/>
    <s v="La diferentes solicitudes de publicación de información que las áreas realizan han sido publicadas de acuerdo a los tiempos y en las secciones requeridas."/>
    <s v="Talento Humano, Recursos Físicos y Tecnológicos"/>
    <x v="2"/>
    <s v="Asesor TIC_x000a_(Oficina de las TIC)"/>
  </r>
  <r>
    <s v="Información y Comunicación "/>
    <s v="Transparencia, acceso a la información pública y lucha contra la corrupción"/>
    <s v="Formular planes de mejora que promuevan una gestión transparente y efectiva y además contribuyan a la mitigación de los riesgos de corrupción."/>
    <s v="Socializaciones de la Estrategia de Transparencia y Acceso a la Información Pública a los servidores públicos y contratistas desde el compromiso personal para el fortalecimiento institucional."/>
    <s v="INCREMENTO"/>
    <n v="3"/>
    <n v="10"/>
    <n v="0"/>
    <n v="0"/>
    <n v="0"/>
    <n v="0"/>
    <m/>
    <n v="4"/>
    <n v="3"/>
    <n v="3"/>
    <s v="SI"/>
    <n v="0"/>
    <s v="x"/>
    <s v="x"/>
    <s v="x"/>
    <s v="4"/>
    <s v=""/>
    <m/>
    <m/>
    <m/>
    <n v="0"/>
    <s v="Las socializaciones de la Estrategia de Transparencia se realizarán durante el último trimestre de 2021, cumpliend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Disponer la información que publica la entidad en un formato accesible para personas con discapacidad psicosocial (mental) o intelectual (Ej.: contenidos de lectura fácil, con un cuerpo de letra mayor, vídeos sencillos con ilustraciones y audio de fácil comprensión)."/>
    <s v="Socialización y seguimiento de la resolución 1519 de 2020 y circular correspondiente en la cual se contemplan los estándares de accesibilidad."/>
    <s v="INCREMENTO"/>
    <n v="4"/>
    <n v="4"/>
    <n v="4"/>
    <n v="0"/>
    <n v="0"/>
    <n v="0"/>
    <n v="1"/>
    <n v="1"/>
    <n v="1"/>
    <n v="1"/>
    <s v="SI"/>
    <s v="x"/>
    <s v="x"/>
    <s v="x"/>
    <s v="x"/>
    <s v="2"/>
    <s v="100%"/>
    <m/>
    <m/>
    <m/>
    <n v="1"/>
    <s v="Se realizaron reuniones de socialización y seguimiento a la resolución 1519 de 2020 con los entes descentralizados y se generaron oficios para administración central de la Alcaldía de Bucaramanga, cumpliendo con el 100 del indicador establecido."/>
    <s v="Talento Humano, Recursos Físicos y Tecnológicos"/>
    <x v="5"/>
    <s v="Secretario de Despacho_x000a_(Secretaría Jurídica)_x000a_Transparencia"/>
  </r>
  <r>
    <s v="Información y Comunicación "/>
    <s v="Transparencia, acceso a la información pública y lucha contra la corrupción"/>
    <s v="Disponer la información que publica la entidad en un formato accesible para personas con discapacidad psicosocial (mental) o intelectual (Ej.: contenidos de lectura fácil, con un cuerpo de letra mayor, vídeos sencillos con ilustraciones y audio de fácil comprensión)."/>
    <s v="Diagnóstico de los criterios diferenciales de accesibilidad con los que cuenta la entidad respecto de lo establecido por el ordenamiento jurídico."/>
    <s v="INCREMENTO"/>
    <n v="1"/>
    <n v="1"/>
    <n v="0"/>
    <n v="0"/>
    <n v="0"/>
    <n v="0"/>
    <m/>
    <m/>
    <n v="1"/>
    <m/>
    <s v="SI"/>
    <n v="0"/>
    <n v="0"/>
    <s v="x"/>
    <n v="0"/>
    <s v="4"/>
    <s v=""/>
    <m/>
    <m/>
    <m/>
    <n v="0"/>
    <s v="Se han expedido y comunicado dos circulares a las diferentes Secretarías de la alcaldía con información sobre estándares de criterios diferenciales y se realizó reunión para iniciar el diagnóstico de los criterios diferenciales de accesibilidad con los que cuenta la entidad."/>
    <s v="Talento Humano, Recursos Físicos y Tecnológicos"/>
    <x v="5"/>
    <s v="Secretario de Despacho_x000a_(Secretaría Jurídica)_x000a_Transparencia"/>
  </r>
  <r>
    <s v="Información y Comunicación "/>
    <s v="Transparencia, acceso a la información pública y lucha contra la corrupción"/>
    <s v="Elaborar el inventario de activos de seguridad y privacidad de la información de la entidad, clasificarlo de acuerdo con los criterios de disponibilidad, integridad y confidencialidad, aprobarlo mediante el comité de gestión y desempeño institucional, implementarlo y actualizarlo mediante un proceso de mejora continua."/>
    <s v="Instrumentos de gestión de información pública actualizado. "/>
    <s v="INCREMENTO"/>
    <n v="1"/>
    <n v="1"/>
    <n v="1"/>
    <n v="0"/>
    <n v="0"/>
    <n v="0"/>
    <n v="1"/>
    <m/>
    <m/>
    <m/>
    <s v="SI"/>
    <s v="x"/>
    <n v="0"/>
    <n v="0"/>
    <n v="0"/>
    <s v="2"/>
    <n v="1"/>
    <m/>
    <m/>
    <m/>
    <n v="1"/>
    <s v="Se cuenta con el cumplimiento del 100%, los instrumentos de gestión pública se encuentran actualizados y publicados en la página web del municipio, en el siguiente link: https://www.bucaramanga.gov.co/transparencia/instrumentos-de-gestion-de-la-informacion/ "/>
    <s v="Talento Humano, Recursos Físicos y Tecnológicos"/>
    <x v="5"/>
    <s v="Secretario de Despacho_x000a_(Secretaría Jurídica)_x000a_Transparencia"/>
  </r>
  <r>
    <s v="Información y Comunicación "/>
    <s v="Transparencia, acceso a la información pública y lucha contra la corrupción"/>
    <s v="Implementar estrategias para la identificación y declaración de conflictos de interés que contemplen jornadas de sensibilización para divulgar las situaciones sobre conflictos de interés que puede enfrentar un servidor público."/>
    <s v="Socialización sobre los conflictos de intereses que enfrentan los servidores públicos."/>
    <s v="INCREMENTO"/>
    <n v="3"/>
    <n v="10"/>
    <n v="10"/>
    <n v="0"/>
    <n v="0"/>
    <n v="0"/>
    <m/>
    <n v="4"/>
    <n v="3"/>
    <n v="3"/>
    <s v="SI"/>
    <n v="0"/>
    <s v="x"/>
    <s v="x"/>
    <s v="x"/>
    <s v="1"/>
    <n v="1"/>
    <m/>
    <m/>
    <m/>
    <n v="1"/>
    <s v="Se realizaron socializaciones sobre acuerdos de transparencia y buenas prácticas de gestión y se firmaron pactos de transparencia  donde se incluye el tema de conflicto de interés para los gestores contractuales en las diferentes secretarías de la Alcaldía de Bucaramanga."/>
    <s v="Talento Humano, Recursos Físicos y Tecnológicos"/>
    <x v="5"/>
    <s v="Secretario de Despacho_x000a_(Secretaría Jurídica)_x000a_Transparencia"/>
  </r>
  <r>
    <s v="Información y Comunicación "/>
    <s v="Transparencia, acceso a la información pública y lucha contra la corrupción"/>
    <s v="Incluir diferentes medios de comunicación, acordes a la realidad de la entidad y a la pandemia, para divulgar la información en el proceso de rendición de cuentas."/>
    <s v="Estrategia de comunicaciones en el proceso de rendición de cuentas y divulgación proactiva de información elaborada"/>
    <s v="INCREMENTO"/>
    <n v="1"/>
    <n v="1"/>
    <n v="1"/>
    <n v="0"/>
    <n v="0"/>
    <n v="0"/>
    <n v="1"/>
    <m/>
    <m/>
    <m/>
    <s v="SI"/>
    <s v="x"/>
    <n v="0"/>
    <n v="0"/>
    <n v="0"/>
    <s v="2"/>
    <n v="1"/>
    <m/>
    <m/>
    <m/>
    <n v="1"/>
    <s v="La estrategia de rendición de cuentas se encuentra elaborada y publicada en la página web del municipio en el link_ https://www.bucaramanga.gov.co/sin-categoria/rendicion-de-cuentas-a-la-ciudadania/._x000a_Por tanto se cuenta con el cumplimiento del 100%."/>
    <s v="Talento Humano, Recursos Físicos y Tecnológicos"/>
    <x v="5"/>
    <s v="Secretario de Despacho_x000a_(Secretaría Jurídica)_x000a_Transparencia"/>
  </r>
  <r>
    <s v="Información y Comunicación "/>
    <s v="Transparencia, acceso a la información pública y lucha contra la corrupción"/>
    <s v="Llevar a cabo socialización sobre la importancia de la protección del derecho fundamental de petición con enfoque de prevención del daño antijurídico."/>
    <s v="Socialización sobre la importancia de la protección del derecho fundamental de petición con enfoque de prevención del daño antijurídico."/>
    <s v="INCREMENTO"/>
    <n v="2"/>
    <n v="2"/>
    <n v="0"/>
    <n v="0"/>
    <n v="0"/>
    <n v="0"/>
    <m/>
    <m/>
    <n v="1"/>
    <n v="1"/>
    <s v="SI"/>
    <n v="0"/>
    <n v="0"/>
    <s v="x"/>
    <s v="x"/>
    <s v="4"/>
    <s v=""/>
    <m/>
    <m/>
    <m/>
    <n v="0"/>
    <s v="Se realizarán las socializaciones  cumpliment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Crear e implementar la Comisión Territorial Ciudadana para la Lucha contra la Corrupción."/>
    <s v="Comisión Territorial Ciudadana para la Lucha contra la Corrupción creado e implementado."/>
    <s v="INCREMENTO"/>
    <n v="1"/>
    <n v="1"/>
    <n v="0"/>
    <n v="0"/>
    <n v="0"/>
    <n v="0"/>
    <m/>
    <m/>
    <m/>
    <n v="1"/>
    <s v="SI"/>
    <n v="0"/>
    <n v="0"/>
    <n v="0"/>
    <s v="x"/>
    <s v="4"/>
    <s v=""/>
    <m/>
    <m/>
    <m/>
    <n v="0"/>
    <s v="Se cumplirá la actividad durante el primer semestre de 2022, cumpliment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Articular la gestión de conflictos de interés como elemento dentro de la gestión del talento humano. Desde el sistema de control interno efectuar su verificación."/>
    <s v="Evaluación y verificación de la gestión de los registros de conflictos de interés, en el marco del comité institucional."/>
    <s v="INCREMENTO"/>
    <n v="1"/>
    <n v="1"/>
    <n v="0"/>
    <n v="0"/>
    <n v="0"/>
    <n v="0"/>
    <m/>
    <m/>
    <n v="1"/>
    <m/>
    <s v="SI"/>
    <n v="0"/>
    <n v="0"/>
    <s v="x"/>
    <n v="0"/>
    <s v="4"/>
    <s v=""/>
    <m/>
    <m/>
    <m/>
    <n v="0"/>
    <s v="Se cumplirá la actividad durante el primer semestre de 2022, cumpliment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Implementar canales de consulta y orientación para el manejo de conflictos de interés esto frente al control y sanción de los conflictos de interés. Desde el sistema de control interno efectuar su verificación._x000a__x000a_Este canal debe estar articulado con la Red Interinstitucional de Transparencia y Anticorrupción – RITA, a cargo de la Secretaría de Transparencia y deberá ser atendido por una persona de entera confianza del mandatario, que será denominado Oficial de Transparencia."/>
    <s v="Canal antifraude y de denuncia segura creado para el ciudadano, protegiendo al denunciante. "/>
    <s v="INCREMENTO"/>
    <n v="2"/>
    <n v="1"/>
    <n v="0"/>
    <n v="0"/>
    <n v="0"/>
    <n v="0"/>
    <m/>
    <m/>
    <n v="0.5"/>
    <n v="0.5"/>
    <s v="SI"/>
    <n v="0"/>
    <n v="0"/>
    <s v="x"/>
    <s v="x"/>
    <s v="4"/>
    <s v=""/>
    <m/>
    <m/>
    <m/>
    <n v="0"/>
    <s v="Se cumplirá la actividad durante el primer semestre de 2022, cumpliment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Participar en actividades para informar directamente a los grupos de valor sobre los resultados de su participación en la gestión mediante el envío de información o la realización de reuniones o encuentros."/>
    <s v="Feria de servicios o transparencia en la que participa la Secretaría Jurídica."/>
    <s v="INCREMENTO"/>
    <n v="4"/>
    <n v="4"/>
    <n v="4"/>
    <n v="0"/>
    <n v="0"/>
    <n v="0"/>
    <n v="1"/>
    <n v="1"/>
    <n v="1"/>
    <n v="1"/>
    <s v="SI"/>
    <s v="x"/>
    <s v="x"/>
    <s v="x"/>
    <s v="x"/>
    <s v="2"/>
    <s v="100%"/>
    <m/>
    <m/>
    <m/>
    <n v="1"/>
    <s v="Se ha asistido a las ferias institucionales organizadas en la vigencia 2021, desarrolladas en las diferentes comunas de la ciudad de Bucaramanga."/>
    <s v="Talento Humano, Recursos Físicos y Tecnológicos"/>
    <x v="5"/>
    <s v="Secretario de Despacho_x000a_(Secretaría Jurídica)_x000a_Transparencia"/>
  </r>
  <r>
    <s v="Información y Comunicación "/>
    <s v="Transparencia, acceso a la información pública y lucha contra la corrupción"/>
    <s v="Permitir que la entidad mejore los datos publicados a través de la atención de requerimientos de sus grupos de valor mediante la publicación de la información."/>
    <s v="PQRS que presentan con mayor frecuencia los ciudadanos para fortalecer la información proactiva en dichos asuntos analizadas."/>
    <s v="INCREMENTO"/>
    <n v="3"/>
    <n v="10"/>
    <n v="0"/>
    <n v="0"/>
    <n v="0"/>
    <n v="0"/>
    <m/>
    <n v="5"/>
    <n v="4"/>
    <n v="1"/>
    <s v="SI"/>
    <n v="0"/>
    <s v="x"/>
    <s v="x"/>
    <s v="x"/>
    <s v="4"/>
    <s v=""/>
    <m/>
    <m/>
    <m/>
    <n v="0"/>
    <s v="Se dará cumplimiento a la actividad durante el segundo trimestre de 2021, cumpliendo con el cronograma establecido en el presente plan."/>
    <s v="Talento Humano, Recursos Físicos y Tecnológicos"/>
    <x v="5"/>
    <s v="Secretario de Despacho_x000a_(Secretaría Jurídica)_x000a_Transparencia"/>
  </r>
  <r>
    <s v="Información y Comunicación "/>
    <s v="Transparencia, acceso a la información pública y lucha contra la corrupción"/>
    <s v="Actualizar el código de integridad."/>
    <s v="Código de integridad actualizado."/>
    <s v="INCREMENTO"/>
    <n v="1"/>
    <n v="1"/>
    <n v="0"/>
    <n v="0"/>
    <n v="0"/>
    <n v="0"/>
    <m/>
    <n v="1"/>
    <m/>
    <m/>
    <s v="SI"/>
    <n v="0"/>
    <s v="x"/>
    <n v="0"/>
    <n v="0"/>
    <s v="4"/>
    <s v=""/>
    <m/>
    <m/>
    <m/>
    <n v="0"/>
    <s v="Se dará cumplimiento a la actualización del Código de Integridad de conformidad con el cronograma establecido en el presente plan. "/>
    <s v="Talento Humano, Recursos Físicos y Tecnológicos"/>
    <x v="5"/>
    <s v="Secretario de Despacho_x000a_(Secretaría Jurídica)_x000a_Transparencia"/>
  </r>
  <r>
    <s v="Información y Comunicación "/>
    <s v="Transparencia, acceso a la información pública y lucha contra la corrupción"/>
    <s v="Elaborar la Estrategia de rendición de cuentas para la vigencia 2022 a partir de un ejercicio diagnóstico."/>
    <s v="Estrategia de Rendición de Cuentas vigencia 2022"/>
    <s v="INCREMENTO"/>
    <n v="1"/>
    <n v="1"/>
    <n v="0"/>
    <n v="0"/>
    <n v="0"/>
    <n v="0"/>
    <m/>
    <m/>
    <n v="1"/>
    <m/>
    <s v="SI"/>
    <n v="0"/>
    <n v="0"/>
    <s v="x"/>
    <n v="0"/>
    <s v="4"/>
    <s v=""/>
    <m/>
    <m/>
    <m/>
    <n v="0"/>
    <n v="0"/>
    <s v="Talento Humano, Recursos Físicos y Tecnológicos"/>
    <x v="1"/>
    <s v="Profesional Especializado_x000a_(Secretaría Planeación)"/>
  </r>
  <r>
    <s v="Información y Comunicación "/>
    <s v="Transparencia, acceso a la información pública y lucha contra la corrupción"/>
    <s v="Elaborar el Manual de rendición de cuentas."/>
    <s v="Manual Rendición de Cuentas"/>
    <s v="INCREMENTO"/>
    <n v="1"/>
    <n v="1"/>
    <n v="0.5"/>
    <n v="0"/>
    <n v="0"/>
    <n v="0"/>
    <m/>
    <n v="1"/>
    <m/>
    <m/>
    <s v="SI"/>
    <n v="0"/>
    <s v="x"/>
    <n v="0"/>
    <n v="0"/>
    <s v="1"/>
    <n v="0.5"/>
    <m/>
    <m/>
    <m/>
    <n v="0.5"/>
    <s v="Se elaboró documento preliminar del Manual de Rendición de Cuentas, a su vez, se elaboró  el Procedimiento para Rendición de Cuentas, el cual se encuentra en proceso de revisión. "/>
    <s v="Talento Humano, Recursos Físicos y Tecnológicos"/>
    <x v="1"/>
    <s v="Profesional Especializado_x000a_(Secretaría Planeación)"/>
  </r>
  <r>
    <s v="Información y Comunicación "/>
    <s v="Transparencia, acceso a la información pública y lucha contra la corrupción"/>
    <s v="Convocar y desarrollar la audiencia pública de rendición de cuentas."/>
    <s v="Audiencia Pública de Rendición de Cuentas"/>
    <s v="INCREMENTO"/>
    <n v="1"/>
    <n v="1"/>
    <n v="0"/>
    <n v="0"/>
    <n v="0"/>
    <n v="0"/>
    <m/>
    <n v="1"/>
    <m/>
    <m/>
    <s v="SI"/>
    <n v="0"/>
    <s v="x"/>
    <n v="0"/>
    <n v="0"/>
    <s v="4"/>
    <s v=""/>
    <m/>
    <m/>
    <m/>
    <n v="0"/>
    <n v="0"/>
    <s v="Talento Humano, Recursos Físicos y Tecnológicos"/>
    <x v="1"/>
    <s v="Profesional Especializado_x000a_(Secretaría Planeación)"/>
  </r>
  <r>
    <s v="Información y Comunicación "/>
    <s v="Gestión de la Información estadística"/>
    <s v="Analizar si el recurso humano asignado en la entidad, para la generación, procesamiento, análisis y difusión de información estadística, es suficiente y establecer las acciones necesarias para su disponibilidad."/>
    <s v="Centro de analítica de datos de Bucaramanga CAAB fortalecido."/>
    <s v="INCREMENTO"/>
    <n v="3"/>
    <n v="1"/>
    <n v="0.15"/>
    <n v="0"/>
    <n v="0"/>
    <n v="0"/>
    <m/>
    <n v="0.2"/>
    <n v="0.3"/>
    <n v="0.5"/>
    <s v="SI"/>
    <n v="0"/>
    <s v="x"/>
    <s v="x"/>
    <s v="x"/>
    <s v="1"/>
    <n v="0.15"/>
    <m/>
    <m/>
    <m/>
    <n v="0.15"/>
    <s v="Se ha avanzado en el diseño y alcance del centro de analítica de datos de Bucaramanga y se esta diseñando una Hoja de ruta para su posterior implementación."/>
    <s v="Talento Humano, Recursos Físicos y Tecnológicos"/>
    <x v="2"/>
    <s v="Asesor TIC_x000a_(Oficina TIC)"/>
  </r>
  <r>
    <s v="Información y Comunicación "/>
    <s v="Gestión de la Información estadística"/>
    <s v="Analizar si los recursos financieros asignado en la entidad, para la generación, procesamiento, análisis y difusión de información estadística, son suficientes y establecer las acciones necesarias para su disponibilidad en el corto, mediano y largo plazo."/>
    <s v="Observatorio del delito y de paz mantenido."/>
    <s v="MANTENIMIENTO"/>
    <n v="4"/>
    <n v="2"/>
    <n v="2"/>
    <n v="0"/>
    <n v="0"/>
    <n v="0"/>
    <n v="2"/>
    <n v="2"/>
    <n v="2"/>
    <n v="2"/>
    <s v="SI"/>
    <s v="x"/>
    <s v="x"/>
    <s v="x"/>
    <s v="x"/>
    <s v="2"/>
    <n v="1"/>
    <m/>
    <m/>
    <m/>
    <n v="0.25"/>
    <s v="A corte de 30 de septiembre, la Secretaría del Interior realizó los reportes necesarios para la actualización de los observarios de paz y del delito que se encuentran a cargo de las misma. Como soporte se adjunta la siguiente información:_x000a__x000a_Observatorio del delito: Correo electrónico de envío de información de los meses de julio y agosto del año en cuso, así mismo se adjunta las bases de datos en formato Excel de cada mes correspondiente._x000a__x000a_Observatorio de Paz: Correo electrónico de envío de información de los meses de agosto y septiembre del año en cuso, así mismo se adjunta las bases de datos en formato Excel de cada mes correspondiente."/>
    <n v="0"/>
    <x v="10"/>
    <s v="Secretario de Despacho                          (Secretaría del Interior)"/>
  </r>
  <r>
    <s v="Información y Comunicación "/>
    <s v="Gestión de la Información estadística"/>
    <s v="Desarrollar jornadas de capacitación y/o divulgación a sus servidores y contratistas sobre la generación, procesamiento, reporte o difusión de información estadística."/>
    <s v="Socializaciones sobre generación, procesamiento, reporte o difusión de información estadística realizadas."/>
    <s v="INCREMENTO"/>
    <n v="4"/>
    <n v="5"/>
    <n v="1"/>
    <n v="0"/>
    <n v="0"/>
    <n v="0"/>
    <n v="1"/>
    <n v="1"/>
    <n v="1"/>
    <n v="2"/>
    <s v="SI"/>
    <s v="x"/>
    <s v="x"/>
    <s v="x"/>
    <s v="x"/>
    <s v="2"/>
    <n v="1"/>
    <m/>
    <m/>
    <m/>
    <n v="0.2"/>
    <s v="Se realizó un primera socialización sobre acciones y mejoras que esta implementando la oficina TIC para el procesamiento y despliegue de información ante el Grupo Primario PAMEC 2021."/>
    <s v="Talento Humano, Recursos Físicos y Tecnológicos"/>
    <x v="2"/>
    <s v="Asesor TIC_x000a_(Oficina TIC)"/>
  </r>
  <r>
    <s v="Gestión del Conocimiento y la innovación"/>
    <s v="Gestión del conocimiento y la innovación"/>
    <s v="Fomentar la transferencia del conocimiento hacia adentro de la entidad."/>
    <s v="Campaña de divulgación de la gestión del conocimiento."/>
    <s v="INCREMENTO"/>
    <n v="1"/>
    <n v="1"/>
    <n v="0"/>
    <n v="0"/>
    <n v="0"/>
    <n v="0"/>
    <m/>
    <n v="1"/>
    <m/>
    <m/>
    <s v="SI"/>
    <n v="0"/>
    <s v="x"/>
    <n v="0"/>
    <n v="0"/>
    <s v="4"/>
    <s v=""/>
    <m/>
    <m/>
    <m/>
    <n v="0"/>
    <s v="La actividad se cumplirá en el cuarto trimestre del año 2021, de acuerdo con el cronograma establecido en el presente plan."/>
    <s v="Talento Humano, Recursos Físicos y Tecnológicos"/>
    <x v="0"/>
    <s v="Subsecretario Administrativo - TH_x000a_(Secretaría Administrativa)"/>
  </r>
  <r>
    <s v="Gestión del Conocimiento y la innovación"/>
    <s v="Gestión del conocimiento y la innovación"/>
    <s v="Apoyar los procesos de comunicación de la entidad para conservar su memoria institucional."/>
    <s v="Estrategia establecida para articular el inventario de conocimiento explícito de la entidad con la política de gestión documental, implementada."/>
    <s v="INCREMENTO"/>
    <n v="2"/>
    <n v="2"/>
    <n v="1"/>
    <n v="0"/>
    <n v="0"/>
    <n v="0"/>
    <m/>
    <n v="1"/>
    <m/>
    <n v="1"/>
    <s v="SI"/>
    <n v="0"/>
    <s v="x"/>
    <n v="0"/>
    <s v="x"/>
    <s v="1"/>
    <n v="0.5"/>
    <m/>
    <m/>
    <m/>
    <n v="0.5"/>
    <s v="Se definió la estrategia para articular el inventario de conocimiento explicito de la entidad y se han realizado actividades para su implementación."/>
    <s v="Talento Humano, Recursos Físicos y Tecnológicos"/>
    <x v="0"/>
    <s v="Subsecretario Administrativo - TH_x000a_(Secretaría Administrativa)"/>
  </r>
  <r>
    <s v="Gestión del Conocimiento y la innovación"/>
    <s v="Gestión del conocimiento y la innovación"/>
    <s v="Consultar las necesidades y expectativas a sus grupos de valor para identificar las necesidades de conocimiento e innovación."/>
    <s v="Mesas  de trabajo con las diferentes dependencias de la Alcaldía de Bucaramanga, para consultar las necesidades y expectativas a sus grupos de valor."/>
    <s v="INCREMENTO"/>
    <n v="2"/>
    <n v="2"/>
    <n v="0"/>
    <n v="0"/>
    <n v="0"/>
    <n v="0"/>
    <m/>
    <n v="1"/>
    <m/>
    <n v="1"/>
    <s v="SI"/>
    <n v="0"/>
    <s v="x"/>
    <n v="0"/>
    <s v="x"/>
    <s v="4"/>
    <s v=""/>
    <m/>
    <m/>
    <m/>
    <n v="0"/>
    <s v="La actividad se cumplirá en el cuarto trimestre del año 2021, de acuerdo con el cronograma establecido en el presente plan."/>
    <s v="Talento Humano, Recursos Físicos y Tecnológicos"/>
    <x v="0"/>
    <s v="Subsecretario Administrativo - TH_x000a_(Secretaría Administrativa)"/>
  </r>
  <r>
    <s v="Gestión del Conocimiento y la innovación"/>
    <s v="Gestión del conocimiento y la innovación"/>
    <s v="Identificar las necesidades de investigación relacionadas con la misión de la entidad, con el fin de determinar los proyectos de investigación que se deberán adelantar."/>
    <s v="Caracterización de las necesidades que en materia de investigación tienen las dependencias acorde a su misión."/>
    <s v="INCREMENTO"/>
    <n v="1"/>
    <n v="1"/>
    <n v="0"/>
    <n v="0"/>
    <n v="0"/>
    <n v="0"/>
    <m/>
    <n v="1"/>
    <m/>
    <m/>
    <s v="SI"/>
    <n v="0"/>
    <s v="x"/>
    <n v="0"/>
    <n v="0"/>
    <s v="4"/>
    <s v=""/>
    <m/>
    <m/>
    <m/>
    <n v="0"/>
    <s v="La actividad se cumplirá en el cuarto trimestre del año 2021, de acuerdo con el cronograma establecido en el presente plan."/>
    <s v="Talento Humano, Recursos Físicos y Tecnológicos"/>
    <x v="0"/>
    <s v="Subsecretario Administrativo - TH_x000a_(Secretaría Administrativa)"/>
  </r>
  <r>
    <s v="Gestión del Conocimiento y la innovación"/>
    <s v="Gestión del conocimiento y la innovación"/>
    <s v="Fomentar la transferencia del conocimiento hacia adentro y hacia afuera de la entidad."/>
    <s v="Inventario de las herramientas de uso y apropiación del conocimiento con los que cuenta la Entidad, socializado hacia dentro y fuera de la administración."/>
    <s v="INCREMENTO"/>
    <n v="1"/>
    <n v="1"/>
    <n v="0"/>
    <n v="0"/>
    <n v="0"/>
    <n v="0"/>
    <m/>
    <n v="1"/>
    <m/>
    <m/>
    <s v="SI"/>
    <n v="0"/>
    <s v="x"/>
    <n v="0"/>
    <n v="0"/>
    <s v="4"/>
    <s v=""/>
    <m/>
    <m/>
    <m/>
    <n v="0"/>
    <s v="La actividad se cumplirá en el cuarto trimestre del año 2021, de acuerdo con el cronograma establecido en el presente plan."/>
    <s v="Talento Humano, Recursos Físicos y Tecnológicos"/>
    <x v="0"/>
    <s v="Subsecretario Administrativo - TH_x000a_(Secretaría Administrativa)"/>
  </r>
  <r>
    <s v="Gestión del Conocimiento y la innovación"/>
    <s v="Gestión del conocimiento y la innovación"/>
    <s v="Generar acciones de aprendizaje basadas en problemas o proyectos, dentro de su planeación anual, de acuerdo con las necesidades de conocimiento de la entidad, evaluar los resultados y tomar acciones de mejora."/>
    <s v="Propuesta de acciones de aprendizaje basadas en problemas o proyectos de la entidad."/>
    <s v="INCREMENTO"/>
    <n v="1"/>
    <n v="1"/>
    <n v="0"/>
    <n v="0"/>
    <n v="0"/>
    <n v="0"/>
    <m/>
    <m/>
    <m/>
    <n v="1"/>
    <s v="SI"/>
    <n v="0"/>
    <n v="0"/>
    <n v="0"/>
    <s v="x"/>
    <s v="4"/>
    <s v=""/>
    <m/>
    <m/>
    <m/>
    <n v="0"/>
    <s v="La actividad se cumplirá en el primer semestre de 2022, de acuerdo con el cronograma establecido en el presente plan."/>
    <s v="Talento Humano, Recursos Físicos y Tecnológicos"/>
    <x v="0"/>
    <s v="Subsecretario Administrativo - TH_x000a_(Secretaría Administrativa)"/>
  </r>
  <r>
    <s v="Gestión del Conocimiento y la innovación"/>
    <s v="Gestión del conocimiento y la innovación"/>
    <s v="Identificar, clasificar y actualizar el conocimiento tácito de la entidad para establecer necesidades de nuevo conocimiento."/>
    <s v="Formato que permita identificar el conocimiento tácito de la entidad."/>
    <s v="INCREMENTO"/>
    <n v="1"/>
    <n v="1"/>
    <n v="0.5"/>
    <n v="0"/>
    <n v="0"/>
    <n v="0"/>
    <m/>
    <m/>
    <n v="1"/>
    <m/>
    <s v="SI"/>
    <n v="0"/>
    <n v="0"/>
    <s v="x"/>
    <n v="0"/>
    <s v="1"/>
    <n v="0.5"/>
    <m/>
    <m/>
    <m/>
    <n v="0.5"/>
    <s v="Las diferentes dependencias de la administración se encuentran validando la información del formato de conocimiento tácito. El cual deben entregar en el mes de noviembre de 2021, para revisión final y adopción en el SIGC._x000a_La actividad se cumplirá en el cuarto trimestre del año 2021,."/>
    <s v="Talento Humano, Recursos Físicos y Tecnológicos"/>
    <x v="0"/>
    <s v="Subsecretario Administrativo - TH_x000a_(Secretaría Administrativa)"/>
  </r>
  <r>
    <s v="Gestión del Conocimiento y la innovación"/>
    <s v="Gestión del conocimiento y la innovación"/>
    <s v="Priorizar la necesidad de contar con herramientas para una adecuada gestión del conocimiento y la innovación en la entidad."/>
    <s v="Formato que permita identificar el conocimiento explícito por dependencia."/>
    <s v="INCREMENTO"/>
    <n v="1"/>
    <n v="1"/>
    <n v="0.5"/>
    <n v="0"/>
    <n v="0"/>
    <n v="0"/>
    <m/>
    <m/>
    <n v="1"/>
    <m/>
    <s v="SI"/>
    <n v="0"/>
    <n v="0"/>
    <s v="x"/>
    <n v="0"/>
    <s v="1"/>
    <n v="0.5"/>
    <m/>
    <m/>
    <m/>
    <n v="0.5"/>
    <s v="Las diferentes dependencias de la administración se encuentran validando la información del formato de conocimiento explicito. El cual deben entregar en el mes de noviembre de 2021, para revisión final y adopción en el SIGC._x000a_La actividad se cumplirá en el cuarto trimestre del año 2021,."/>
    <s v="Talento Humano, Recursos Físicos y Tecnológicos"/>
    <x v="0"/>
    <s v="Subsecretario Administrativo - TH_x000a_(Secretaría Administrativa)"/>
  </r>
  <r>
    <s v="Control Interno "/>
    <s v="Control interno "/>
    <s v="Monitorear el cumplimiento de la política de administración de riesgos de la entidad, por parte del comité institucional de coordinación de control interno."/>
    <s v="Política de administración de riesgos monitoreada."/>
    <s v="INCREMENTO"/>
    <n v="1"/>
    <n v="1"/>
    <n v="1"/>
    <n v="0"/>
    <n v="0"/>
    <n v="0"/>
    <m/>
    <n v="1"/>
    <m/>
    <m/>
    <s v="SI"/>
    <n v="0"/>
    <s v="x"/>
    <n v="0"/>
    <n v="0"/>
    <s v="1"/>
    <n v="1"/>
    <m/>
    <m/>
    <m/>
    <n v="1"/>
    <s v="La Secretaría de Planeación ha monitoreado la Política de Administración de Riesgos, a través de los mapas de riesgos por proceso."/>
    <s v="Talento Humano, Recursos Físicos y Tecnológicos"/>
    <x v="1"/>
    <s v="Secretario de Planeación_x000a_(Secretaría de Planeación)"/>
  </r>
  <r>
    <s v="Control Interno "/>
    <s v="Control interno "/>
    <s v="Promover la identificación y el análisis del riesgo desde el direccionamiento o planeación estratégica de la entidad, por parte del comité institucional de coordinación de control interno."/>
    <s v="Seguimiento para la aplicación de acciones de mejora en PAAC y mapa de riesgos de corrupción con respecto a  la identificación de riesgos."/>
    <s v="INCREMENTO"/>
    <n v="2"/>
    <n v="1"/>
    <n v="0"/>
    <n v="0"/>
    <n v="0"/>
    <n v="0"/>
    <m/>
    <n v="0.8"/>
    <n v="0.2"/>
    <m/>
    <s v="SI"/>
    <n v="0"/>
    <s v="x"/>
    <s v="x"/>
    <n v="0"/>
    <s v="4"/>
    <s v=""/>
    <m/>
    <m/>
    <m/>
    <n v="0"/>
    <n v="0"/>
    <s v="Talento Humano, Recursos Físicos y Tecnológicos"/>
    <x v="1"/>
    <s v="Secretario de Planeación_x000a_(Secretaría de Planeación)"/>
  </r>
  <r>
    <s v="Control Interno "/>
    <s v="Control interno "/>
    <s v="Capacitar a líderes de procesos y sus equipos de trabajo sobre la metodología de gestión del riesgo"/>
    <s v="Capacitación sobre la metodología de gestión del riesgo realizada."/>
    <s v="INCREMENTO"/>
    <n v="1"/>
    <n v="1"/>
    <n v="0"/>
    <n v="0"/>
    <n v="0"/>
    <n v="0"/>
    <m/>
    <m/>
    <n v="1"/>
    <m/>
    <s v="SI"/>
    <n v="0"/>
    <n v="0"/>
    <s v="x"/>
    <n v="0"/>
    <s v="4"/>
    <s v=""/>
    <m/>
    <m/>
    <m/>
    <n v="0"/>
    <n v="0"/>
    <s v="Talento Humano, Recursos Físicos y Tecnológicos"/>
    <x v="1"/>
    <s v="Secretario de Planeación_x000a_(Secretaría de Planeación)"/>
  </r>
  <r>
    <s v="Control Interno "/>
    <s v="Control interno "/>
    <s v="Evidenciar la divulgación e implementación de la política de administración de riesgos."/>
    <s v="Política de administración de riesgos implementada."/>
    <s v="MANTENIMIENTO"/>
    <n v="4"/>
    <n v="1"/>
    <n v="1"/>
    <n v="0"/>
    <n v="0"/>
    <n v="0"/>
    <n v="1"/>
    <n v="1"/>
    <n v="1"/>
    <n v="1"/>
    <s v="SI"/>
    <s v="x"/>
    <s v="x"/>
    <s v="x"/>
    <s v="x"/>
    <s v="2"/>
    <n v="1"/>
    <m/>
    <m/>
    <m/>
    <n v="0.25"/>
    <s v="La implementación de la Política de administración de riesgos se ha realizado en los Mapas de Riesgos de Gestión por proceso."/>
    <s v="Talento Humano, Recursos Físicos y Tecnológicos"/>
    <x v="1"/>
    <s v="Secretario de Planeación_x000a_(Secretaría de Planeación)"/>
  </r>
  <r>
    <s v="Control Interno "/>
    <s v="Control interno "/>
    <s v="Presentar el resultado de las auditorías internas y seguimientos a procesos institucionales a los líderes de procesos auditados y realizar la socialización en el marco del Comité Institucional de Coordinación de Control Interno."/>
    <s v="Informes Radicados a líderes de procesos auditados._x000a_Actas de Comité Institucional de Coordinación de Control Interno."/>
    <s v="INCREMENTO"/>
    <n v="1"/>
    <n v="1"/>
    <n v="0"/>
    <n v="0"/>
    <n v="0"/>
    <n v="0"/>
    <m/>
    <m/>
    <n v="1"/>
    <m/>
    <s v="SI"/>
    <n v="0"/>
    <n v="0"/>
    <s v="x"/>
    <n v="0"/>
    <s v="4"/>
    <s v=""/>
    <m/>
    <m/>
    <m/>
    <n v="0"/>
    <s v="Auditoría Interna al Proceso de Valorización y Gestión y Desarrollo de la Infraestructura en ejecución.  Actividad prevista para el 2022. Los Informes preliminares de observaciones serán presentados a los líderes de procesos en el IV trimestre de 2021."/>
    <s v="Talento Humano, Recursos Físicos y Tecnológicos"/>
    <x v="9"/>
    <s v="Jefe de Oficina_x000a_(Oficina Control Interno de Gestión)"/>
  </r>
  <r>
    <s v="Control Interno "/>
    <s v="Control interno "/>
    <s v="Evaluación de la Audiencia de Rendición de Cuentas"/>
    <s v="Informe de Evaluación de la Audiencia Anual de Rendición de Cuentas"/>
    <s v="INCREMENTO"/>
    <n v="1"/>
    <n v="1"/>
    <n v="0"/>
    <n v="0"/>
    <n v="0"/>
    <n v="0"/>
    <m/>
    <n v="1"/>
    <m/>
    <m/>
    <s v="SI"/>
    <n v="0"/>
    <n v="0"/>
    <s v="x"/>
    <n v="0"/>
    <s v="4"/>
    <s v=""/>
    <m/>
    <m/>
    <m/>
    <n v="0"/>
    <s v="Conforme al Componente 3 - Rendición de Cuentas - , Subcomponente 4 - Evaluación y retroalimentación de la gestión Institucional -, la fecha límite de entrega es el 31 de diciembre de 2021, fecha sujeta a la programación de la Audiencia por parte de la Alta Dirección."/>
    <s v="Talento Humano, Recursos Físicos y Tecnológicos"/>
    <x v="9"/>
    <s v="Jefe de Oficina_x000a_(Oficina Control Interno de Gestión)"/>
  </r>
  <r>
    <s v="Control Interno "/>
    <s v="Control interno "/>
    <s v="Evaluación Semestral de Coordinación del Sistema de Control Interno."/>
    <s v="Informe Semestral de Coordinación del Sistema de Control Interno."/>
    <s v="INCREMENTO"/>
    <n v="2"/>
    <n v="2"/>
    <n v="1"/>
    <n v="0"/>
    <n v="0"/>
    <n v="0"/>
    <n v="1"/>
    <m/>
    <n v="1"/>
    <m/>
    <s v="SI"/>
    <s v="x"/>
    <n v="0"/>
    <s v="x"/>
    <n v="0"/>
    <s v="2"/>
    <n v="1"/>
    <m/>
    <m/>
    <m/>
    <n v="0.5"/>
    <s v="Informe de Evaluación Independiente del Estado del Sistema de Control Interno con corte a junio 30 de 2021, publicado en la página web institucional el 30 de julio de 2021."/>
    <s v="Talento Humano, Recursos Físicos y Tecnológicos"/>
    <x v="9"/>
    <s v="Jefe de Oficina_x000a_(Oficina Control Interno de Gestión)"/>
  </r>
  <r>
    <s v="Control Interno "/>
    <s v="Control interno "/>
    <s v="Socializar ante el Comité Institucional de Coordinación de Control Interno la evaluación Semestral de Coordinación de del sistema de Control interno."/>
    <s v="Acta de Comité Institucional de Coordinación de Control Interno"/>
    <s v="INCREMENTO"/>
    <n v="2"/>
    <n v="2"/>
    <n v="8"/>
    <n v="0"/>
    <n v="0"/>
    <n v="0"/>
    <n v="1"/>
    <m/>
    <n v="1"/>
    <m/>
    <s v="SI"/>
    <s v="x"/>
    <n v="0"/>
    <s v="x"/>
    <n v="0"/>
    <s v="2"/>
    <s v="100%"/>
    <m/>
    <m/>
    <m/>
    <s v="100%"/>
    <s v="Se tienen 8 actas de Comité Institucional de Coordinación de Control Interno con corte a 30 de septiembre de 2021. "/>
    <s v="Talento Humano, Recursos Físicos y Tecnológicos"/>
    <x v="9"/>
    <s v="Jefe de Oficina_x000a_(Oficina Control Interno de Gestión)"/>
  </r>
  <r>
    <s v="Control Interno "/>
    <s v="Control interno "/>
    <s v="Seguimiento periódico (Cuatrimestral) al PAAC y Mapas de riesgos de Corrupción."/>
    <s v="Informe de seguimiento al PAAC y Mapas de riesgos de Corrupción."/>
    <s v="INCREMENTO"/>
    <n v="3"/>
    <n v="3"/>
    <n v="1"/>
    <n v="0"/>
    <n v="0"/>
    <n v="0"/>
    <n v="1"/>
    <m/>
    <n v="1"/>
    <n v="1"/>
    <s v="SI"/>
    <s v="x"/>
    <n v="0"/>
    <s v="x"/>
    <s v="x"/>
    <s v="2"/>
    <n v="1"/>
    <m/>
    <m/>
    <m/>
    <n v="0.33333333333333331"/>
    <s v="Informe de Seguimiento al Plan Anticorrupción y de Atención al Ciudadano y Mapa de Riesgos de Corrupción con corte a agosto 31 de 2021.  "/>
    <s v="Talento Humano, Recursos Físicos y Tecnológicos"/>
    <x v="9"/>
    <s v="Jefe de Oficina_x000a_(Oficina Control Interno de Gestión)"/>
  </r>
  <r>
    <s v="Control Interno "/>
    <s v="Control interno "/>
    <s v="Seguimiento periódico (Corte a diciembre de la vigencia anterior y un segundo seguimiento de la vigencia en curso) al Mapas de Riesgos de Gestión por procesos."/>
    <s v="Informe de seguimiento al Mapas de Riesgos de Gestión por procesos."/>
    <s v="INCREMENTO"/>
    <n v="2"/>
    <n v="2"/>
    <n v="0"/>
    <n v="0"/>
    <n v="0"/>
    <n v="0"/>
    <m/>
    <n v="1"/>
    <m/>
    <n v="1"/>
    <s v="SI"/>
    <n v="0"/>
    <s v="x"/>
    <n v="0"/>
    <s v="x"/>
    <s v="4"/>
    <s v=""/>
    <m/>
    <m/>
    <m/>
    <n v="0"/>
    <s v="La Oficina de Control internó realizó el seguimiento al Mapa de Riesgos de en el mes de octubre,  se reportará el avance en el último trimestre de 2021"/>
    <s v="Talento Humano, Recursos Físicos y Tecnológicos"/>
    <x v="9"/>
    <s v="Jefe de Oficina_x000a_(Oficina Control Interno de Gestión)"/>
  </r>
  <r>
    <s v="Control Interno "/>
    <s v="Control interno "/>
    <s v="Seguimiento a los Planes de Mejoramiento Suscritos con los Entes de Control Externo."/>
    <s v="Informe con sus respectivos soportes del seguimiento a los Planes de Mejoramiento suscritos con la Contraloría Municipal de Bucaramanga y Contraloría General de la Republica."/>
    <s v="INCREMENTO"/>
    <n v="2"/>
    <n v="2"/>
    <n v="1"/>
    <n v="0"/>
    <n v="0"/>
    <n v="0"/>
    <n v="1"/>
    <m/>
    <n v="1"/>
    <m/>
    <s v="SI"/>
    <s v="x"/>
    <n v="0"/>
    <s v="x"/>
    <n v="0"/>
    <s v="2"/>
    <n v="1"/>
    <m/>
    <m/>
    <m/>
    <n v="0.5"/>
    <s v="Publicación SIA Misional Seguimiento Planes de Mejoramiento Contraloría Municipal de Bucaramanga con corte a junio 30 de 2021.  Publicación SIRECI Seguimiento Planes de Mejoramiento Contraloría General de la República con corte a junio 30 de 2021.  Reportes realizados en el mes de julio de 2021.  Se adjuntan formatos de seguimiento."/>
    <s v="Talento Humano, Recursos Físicos y Tecnológicos"/>
    <x v="9"/>
    <s v="Jefe de Oficina_x000a_(Oficina Control Interno de Gestión)"/>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Dinámica1" cacheId="1" applyNumberFormats="0" applyBorderFormats="0" applyFontFormats="0" applyPatternFormats="0" applyAlignmentFormats="0" applyWidthHeightFormats="1" dataCaption="Valores" updatedVersion="7" minRefreshableVersion="3" showDrill="0" showDataTips="0" useAutoFormatting="1" itemPrintTitles="1" createdVersion="7" indent="0" showHeaders="0" outline="1" outlineData="1" multipleFieldFilters="0" chartFormat="10" fieldListSortAscending="1" customListSort="0">
  <location ref="A3:M4" firstHeaderRow="0" firstDataRow="1" firstDataCol="1"/>
  <pivotFields count="3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axis="axisCol" showAll="0">
      <items count="12">
        <item x="2"/>
        <item x="9"/>
        <item x="6"/>
        <item x="0"/>
        <item x="8"/>
        <item x="3"/>
        <item x="7"/>
        <item x="10"/>
        <item x="1"/>
        <item x="4"/>
        <item x="5"/>
        <item t="default"/>
      </items>
    </pivotField>
    <pivotField showAll="0"/>
  </pivotFields>
  <rowItems count="1">
    <i/>
  </rowItems>
  <colFields count="1">
    <field x="28"/>
  </colFields>
  <colItems count="12">
    <i>
      <x/>
    </i>
    <i>
      <x v="1"/>
    </i>
    <i>
      <x v="2"/>
    </i>
    <i>
      <x v="3"/>
    </i>
    <i>
      <x v="4"/>
    </i>
    <i>
      <x v="5"/>
    </i>
    <i>
      <x v="6"/>
    </i>
    <i>
      <x v="7"/>
    </i>
    <i>
      <x v="8"/>
    </i>
    <i>
      <x v="9"/>
    </i>
    <i>
      <x v="10"/>
    </i>
    <i t="grand">
      <x/>
    </i>
  </colItems>
  <dataFields count="1">
    <dataField name="Promedio de  III TRIM 20217" fld="21" subtotal="average" baseField="0" baseItem="0"/>
  </dataFields>
  <formats count="1">
    <format dxfId="4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2" displayName="Tabla2" ref="B4:AI140" totalsRowShown="0" headerRowDxfId="39" dataDxfId="38" tableBorderDxfId="37">
  <autoFilter ref="B4:AI140" xr:uid="{00000000-0009-0000-0100-000002000000}"/>
  <tableColumns count="34">
    <tableColumn id="1" xr3:uid="{00000000-0010-0000-0000-000001000000}" name="DIMENSIÓN " dataDxfId="36"/>
    <tableColumn id="2" xr3:uid="{00000000-0010-0000-0000-000002000000}" name="POLÍTICA" dataDxfId="35"/>
    <tableColumn id="3" xr3:uid="{00000000-0010-0000-0000-000003000000}" name="ACTIVIDAD" dataDxfId="34">
      <calculatedColumnFormula>'MIPG INSTITUCIONAL'!F11</calculatedColumnFormula>
    </tableColumn>
    <tableColumn id="4" xr3:uid="{00000000-0010-0000-0000-000004000000}" name="PRODUCTO" dataDxfId="33">
      <calculatedColumnFormula>'MIPG INSTITUCIONAL'!G11</calculatedColumnFormula>
    </tableColumn>
    <tableColumn id="5" xr3:uid="{00000000-0010-0000-0000-000005000000}" name="TIPO DE META" dataDxfId="32"/>
    <tableColumn id="6" xr3:uid="{00000000-0010-0000-0000-000006000000}" name="N.X" dataDxfId="31">
      <calculatedColumnFormula>COUNTIF(R5:U5,"x")</calculatedColumnFormula>
    </tableColumn>
    <tableColumn id="7" xr3:uid="{00000000-0010-0000-0000-000007000000}" name="META " dataDxfId="30">
      <calculatedColumnFormula>'MIPG INSTITUCIONAL'!H11</calculatedColumnFormula>
    </tableColumn>
    <tableColumn id="8" xr3:uid="{00000000-0010-0000-0000-000008000000}" name="LOGRO III TRIM 2021" dataDxfId="29" dataCellStyle="Millares">
      <calculatedColumnFormula>'MIPG INSTITUCIONAL'!I11</calculatedColumnFormula>
    </tableColumn>
    <tableColumn id="9" xr3:uid="{00000000-0010-0000-0000-000009000000}" name="LOGRO IV TRIM 2021" dataDxfId="28">
      <calculatedColumnFormula>'MIPG INSTITUCIONAL'!J11</calculatedColumnFormula>
    </tableColumn>
    <tableColumn id="10" xr3:uid="{00000000-0010-0000-0000-00000A000000}" name="LOGRO I TRIM 2022" dataDxfId="27">
      <calculatedColumnFormula>'MIPG INSTITUCIONAL'!K11</calculatedColumnFormula>
    </tableColumn>
    <tableColumn id="11" xr3:uid="{00000000-0010-0000-0000-00000B000000}" name="LOGRO II TRIM 2022" dataDxfId="26">
      <calculatedColumnFormula>'MIPG INSTITUCIONAL'!L11</calculatedColumnFormula>
    </tableColumn>
    <tableColumn id="12" xr3:uid="{00000000-0010-0000-0000-00000C000000}" name=" III TRIM 2021" dataDxfId="25"/>
    <tableColumn id="13" xr3:uid="{00000000-0010-0000-0000-00000D000000}" name=" IV TRIM 2021" dataDxfId="24"/>
    <tableColumn id="14" xr3:uid="{00000000-0010-0000-0000-00000E000000}" name="I TRIM 2022" dataDxfId="23"/>
    <tableColumn id="15" xr3:uid="{00000000-0010-0000-0000-00000F000000}" name=" II TRIM 2022" dataDxfId="22"/>
    <tableColumn id="16" xr3:uid="{00000000-0010-0000-0000-000010000000}" name="VAL" dataDxfId="21">
      <calculatedColumnFormula>_xlfn.IFNA(IF(_xlfn.IFS(F5="MANTENIMIENTO",SUM(M5:P5)/G5,F5="INCREMENTO",SUM(M5:P5))=H5,"SI",""),"")</calculatedColumnFormula>
    </tableColumn>
    <tableColumn id="17" xr3:uid="{00000000-0010-0000-0000-000011000000}" name=" III TRIM 20212" dataDxfId="20">
      <calculatedColumnFormula>'MIPG INSTITUCIONAL'!Q11</calculatedColumnFormula>
    </tableColumn>
    <tableColumn id="18" xr3:uid="{00000000-0010-0000-0000-000012000000}" name=" IV TRIM 20213" dataDxfId="19">
      <calculatedColumnFormula>'MIPG INSTITUCIONAL'!R11</calculatedColumnFormula>
    </tableColumn>
    <tableColumn id="19" xr3:uid="{00000000-0010-0000-0000-000013000000}" name="I TRIM 20224" dataDxfId="18">
      <calculatedColumnFormula>'MIPG INSTITUCIONAL'!S11</calculatedColumnFormula>
    </tableColumn>
    <tableColumn id="20" xr3:uid="{00000000-0010-0000-0000-000014000000}" name=" II TRIM 20225" dataDxfId="17">
      <calculatedColumnFormula>'MIPG INSTITUCIONAL'!T11</calculatedColumnFormula>
    </tableColumn>
    <tableColumn id="21" xr3:uid="{00000000-0010-0000-0000-000015000000}" name="Calculo1 " dataDxfId="16">
      <calculatedColumnFormula>_xlfn.IFNA(_xlfn.IFS(AND(M5="",I5&gt;0.001),"1",AND(M5&gt;0.001,I5&gt;0.001),"2",AND(M5&gt;0.001,I5=0),"3"),"4")</calculatedColumnFormula>
    </tableColumn>
    <tableColumn id="34" xr3:uid="{00000000-0010-0000-0000-000022000000}" name="Calculo2" dataDxfId="15">
      <calculatedColumnFormula>_xlfn.IFNA(_xlfn.IFS(AND(N5="",J5&gt;0.001),"1",AND(N5&gt;0.001,J5&gt;0.001),"2",AND(N5&gt;0.001,J5=0),"3"),"4")</calculatedColumnFormula>
    </tableColumn>
    <tableColumn id="33" xr3:uid="{00000000-0010-0000-0000-000021000000}" name="Calculo3" dataDxfId="14">
      <calculatedColumnFormula>_xlfn.IFNA(_xlfn.IFS(AND(O5="",K5&gt;0.001),"1",AND(O5&gt;0.001,K5&gt;0.001),"2",AND(O5&gt;0.001,K5=0),"3"),"4")</calculatedColumnFormula>
    </tableColumn>
    <tableColumn id="32" xr3:uid="{00000000-0010-0000-0000-000020000000}" name="Calculo4" dataDxfId="13">
      <calculatedColumnFormula>_xlfn.IFNA(_xlfn.IFS(AND(P5="",L5&gt;0.001),"1",AND(P5&gt;0.001,L5&gt;0.001),"2",AND(P5&gt;0.001,L5=0),"3"),"4")</calculatedColumnFormula>
    </tableColumn>
    <tableColumn id="36" xr3:uid="{00000000-0010-0000-0000-000024000000}" name="Calculo5" dataDxfId="12">
      <calculatedColumnFormula>IF((IF(Tabla2[[#This Row],[Calculo1 ]]="1",_xlfn.IFS(W5="1",IF((J5/H5)&gt;100%,100%,J5/H5),W5="2",IF((J5/N5)&gt;100%,100%,J5/N5),W5="3","0%",W5="4","0")+Tabla2[[#This Row],[ III TRIM 20217]],_xlfn.IFS(W5="1",IF((J5/H5)&gt;100%,100%,J5/H5),W5="2",IF((J5/N5)&gt;100%,100%,J5/N5),W5="3","0%",W5="4","")))=100%,100%,(IF(Tabla2[[#This Row],[Calculo1 ]]="1",_xlfn.IFS(W5="1",IF((J5/H5)&gt;100%,100%,J5/H5),W5="2",IF((J5/N5)&gt;100%,100%,J5/N5),W5="3","0%",W5="4","0")+Tabla2[[#This Row],[ III TRIM 20217]],_xlfn.IFS(W5="1",IF((J5/H5)&gt;100%,100%,J5/H5),W5="2",IF((J5/N5)&gt;100%,100%,J5/N5),W5="3","0%",W5="4",""))))</calculatedColumnFormula>
    </tableColumn>
    <tableColumn id="22" xr3:uid="{00000000-0010-0000-0000-000016000000}" name=" III TRIM 20217" dataDxfId="11" dataCellStyle="Porcentaje">
      <calculatedColumnFormula>_xlfn.IFS(V5="1",IF((I5/H5)&gt;100%,"100%",I5/H5),V5="2",IF((I5/M5)&gt;100%,"100%",I5/M5),V5="3","0%",V5="4","")</calculatedColumnFormula>
    </tableColumn>
    <tableColumn id="23" xr3:uid="{00000000-0010-0000-0000-000017000000}" name=" IV TRIM 20218" dataDxfId="10" dataCellStyle="Porcentaje">
      <calculatedColumnFormula>_xlfn.IFNA(INDEX(Hoja1!$C$3:$C$230,MATCH(Tabla2[[#This Row],[Calculo5]],Hoja1!$B$3:$B$230,0)),"")</calculatedColumnFormula>
    </tableColumn>
    <tableColumn id="24" xr3:uid="{00000000-0010-0000-0000-000018000000}" name="I TRIM 20229" dataDxfId="9" dataCellStyle="Porcentaje">
      <calculatedColumnFormula>_xlfn.IFS(X5="1",IF((K5/J5)&gt;100%,"100%",K5/J5),X5="2",IF((K5/O5)&gt;100%,"100%",K5/O5),X5="3","0%",X5="4","")</calculatedColumnFormula>
    </tableColumn>
    <tableColumn id="25" xr3:uid="{00000000-0010-0000-0000-000019000000}" name=" II TRIM 202210" dataDxfId="8" dataCellStyle="Porcentaje">
      <calculatedColumnFormula>_xlfn.IFS(Y5="1",IF((L5/K5)&gt;100%,"100%",L5/K5),Y5="2",IF((L5/P5)&gt;100%,"100%",L5/P5),Y5="3","0%",Y5="4","")</calculatedColumnFormula>
    </tableColumn>
    <tableColumn id="26" xr3:uid="{00000000-0010-0000-0000-00001A000000}" name="ACUMULADO 2021 -2022" dataDxfId="7" dataCellStyle="Porcentaje">
      <calculatedColumnFormula>IF(IF(F5="","ESPECÍFICAR TIPO DE META",_xlfn.IFNA(_xlfn.IFS(SUM(I5:L5)=0,0%,SUM(I5:L5)&gt;0.001,(_xlfn.IFS(F5="INCREMENTO",SUM(I5:L5)/H5,F5="MANTENIMIENTO",SUM(I5:L5)/(H5*Tabla2[[#This Row],[N.X]])))),"ESPECÍFICAR TIPO DE META"))&gt;1,"100%",IF(F5="","ESPECÍFICAR TIPO DE META",_xlfn.IFNA(_xlfn.IFS(SUM(I5:L5)=0,0%,SUM(I5:L5)&gt;0.001,(_xlfn.IFS(F5="INCREMENTO",SUM(I5:L5)/H5,F5="MANTENIMIENTO",SUM(I5:L5)/(H5*Tabla2[[#This Row],[N.X]])))),"ESPECÍFICAR TIPO DE META")))</calculatedColumnFormula>
    </tableColumn>
    <tableColumn id="27" xr3:uid="{00000000-0010-0000-0000-00001B000000}" name="OBSERVACIONES" dataDxfId="6">
      <calculatedColumnFormula>'MIPG INSTITUCIONAL'!N11</calculatedColumnFormula>
    </tableColumn>
    <tableColumn id="28" xr3:uid="{00000000-0010-0000-0000-00001C000000}" name="RECURSOS" dataDxfId="5">
      <calculatedColumnFormula>'MIPG INSTITUCIONAL'!O11</calculatedColumnFormula>
    </tableColumn>
    <tableColumn id="29" xr3:uid="{00000000-0010-0000-0000-00001D000000}" name="DEPENDENCIA" dataDxfId="4">
      <calculatedColumnFormula>'MIPG INSTITUCIONAL'!P11</calculatedColumnFormula>
    </tableColumn>
    <tableColumn id="30" xr3:uid="{00000000-0010-0000-0000-00001E000000}" name="RESPONSABLE" dataDxfId="3">
      <calculatedColumnFormula>'MIPG INSTITUCIONAL'!P11</calculatedColumnFormula>
    </tableColum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a1" displayName="Tabla1" ref="B2:C442" totalsRowShown="0" headerRowDxfId="2">
  <autoFilter ref="B2:C442" xr:uid="{00000000-0009-0000-0100-000001000000}"/>
  <tableColumns count="2">
    <tableColumn id="1" xr3:uid="{00000000-0010-0000-0100-000001000000}" name="Columna1" dataDxfId="1"/>
    <tableColumn id="2" xr3:uid="{00000000-0010-0000-0100-000002000000}" name="Columna2"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datastudio.google.com/reporting/1d8cb0d4-6fe1-4c8c-880f-cd93c2e8e3fb/page/IXgVC"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J156"/>
  <sheetViews>
    <sheetView showGridLines="0" tabSelected="1" topLeftCell="A101" zoomScale="40" zoomScaleNormal="40" workbookViewId="0">
      <selection activeCell="I106" sqref="I106"/>
    </sheetView>
  </sheetViews>
  <sheetFormatPr baseColWidth="10" defaultColWidth="11.42578125" defaultRowHeight="15" x14ac:dyDescent="0.25"/>
  <cols>
    <col min="1" max="1" width="4.28515625" customWidth="1"/>
    <col min="2" max="2" width="27" customWidth="1"/>
    <col min="3" max="3" width="27.7109375" customWidth="1"/>
    <col min="4" max="4" width="25.85546875" customWidth="1"/>
    <col min="5" max="5" width="36.85546875" style="25" customWidth="1"/>
    <col min="6" max="6" width="83.140625" style="24" customWidth="1"/>
    <col min="7" max="7" width="74.28515625" customWidth="1"/>
    <col min="8" max="8" width="9.5703125" customWidth="1"/>
    <col min="9" max="12" width="16.5703125" customWidth="1"/>
    <col min="13" max="13" width="29.7109375" style="293" customWidth="1"/>
    <col min="14" max="14" width="98.140625" style="25" customWidth="1"/>
    <col min="15" max="15" width="40.85546875" hidden="1" customWidth="1"/>
    <col min="16" max="16" width="54.28515625" style="40" hidden="1" customWidth="1"/>
    <col min="17" max="20" width="12.140625" customWidth="1"/>
    <col min="21" max="36" width="0" hidden="1" customWidth="1"/>
  </cols>
  <sheetData>
    <row r="2" spans="2:36" ht="15.75" thickBot="1" x14ac:dyDescent="0.3">
      <c r="AJ2" s="23" t="s">
        <v>0</v>
      </c>
    </row>
    <row r="3" spans="2:36" s="30" customFormat="1" ht="18" customHeight="1" x14ac:dyDescent="0.35">
      <c r="B3" s="375" t="s">
        <v>1</v>
      </c>
      <c r="C3" s="376"/>
      <c r="D3" s="376"/>
      <c r="E3" s="376"/>
      <c r="F3" s="376"/>
      <c r="G3" s="376"/>
      <c r="H3" s="376"/>
      <c r="I3" s="376"/>
      <c r="J3" s="376"/>
      <c r="K3" s="376"/>
      <c r="L3" s="376"/>
      <c r="M3" s="376"/>
      <c r="N3" s="376"/>
      <c r="O3" s="377"/>
      <c r="P3" s="369" t="s">
        <v>2</v>
      </c>
      <c r="Q3" s="369"/>
      <c r="R3" s="369"/>
      <c r="S3" s="369"/>
      <c r="T3" s="370"/>
      <c r="AJ3" s="31"/>
    </row>
    <row r="4" spans="2:36" s="30" customFormat="1" ht="19.149999999999999" customHeight="1" x14ac:dyDescent="0.35">
      <c r="B4" s="378"/>
      <c r="C4" s="379"/>
      <c r="D4" s="379"/>
      <c r="E4" s="379"/>
      <c r="F4" s="379"/>
      <c r="G4" s="379"/>
      <c r="H4" s="379"/>
      <c r="I4" s="379"/>
      <c r="J4" s="379"/>
      <c r="K4" s="379"/>
      <c r="L4" s="379"/>
      <c r="M4" s="379"/>
      <c r="N4" s="379"/>
      <c r="O4" s="380"/>
      <c r="P4" s="371" t="s">
        <v>3</v>
      </c>
      <c r="Q4" s="371"/>
      <c r="R4" s="371"/>
      <c r="S4" s="371"/>
      <c r="T4" s="372"/>
    </row>
    <row r="5" spans="2:36" s="30" customFormat="1" ht="18" customHeight="1" x14ac:dyDescent="0.35">
      <c r="B5" s="378"/>
      <c r="C5" s="379"/>
      <c r="D5" s="379"/>
      <c r="E5" s="379"/>
      <c r="F5" s="379"/>
      <c r="G5" s="379"/>
      <c r="H5" s="379"/>
      <c r="I5" s="379"/>
      <c r="J5" s="379"/>
      <c r="K5" s="379"/>
      <c r="L5" s="379"/>
      <c r="M5" s="379"/>
      <c r="N5" s="379"/>
      <c r="O5" s="380"/>
      <c r="P5" s="371" t="s">
        <v>4</v>
      </c>
      <c r="Q5" s="371"/>
      <c r="R5" s="371"/>
      <c r="S5" s="371"/>
      <c r="T5" s="372"/>
    </row>
    <row r="6" spans="2:36" s="30" customFormat="1" ht="24.75" customHeight="1" thickBot="1" x14ac:dyDescent="0.4">
      <c r="B6" s="381"/>
      <c r="C6" s="382"/>
      <c r="D6" s="382"/>
      <c r="E6" s="382"/>
      <c r="F6" s="382"/>
      <c r="G6" s="382"/>
      <c r="H6" s="382"/>
      <c r="I6" s="382"/>
      <c r="J6" s="382"/>
      <c r="K6" s="382"/>
      <c r="L6" s="382"/>
      <c r="M6" s="382"/>
      <c r="N6" s="382"/>
      <c r="O6" s="383"/>
      <c r="P6" s="373" t="s">
        <v>5</v>
      </c>
      <c r="Q6" s="373"/>
      <c r="R6" s="373"/>
      <c r="S6" s="373"/>
      <c r="T6" s="374"/>
    </row>
    <row r="7" spans="2:36" s="30" customFormat="1" ht="24" thickBot="1" x14ac:dyDescent="0.4">
      <c r="B7" s="339" t="s">
        <v>6</v>
      </c>
      <c r="C7" s="340"/>
      <c r="D7" s="341"/>
      <c r="E7" s="29"/>
      <c r="F7" s="347"/>
      <c r="G7" s="348"/>
      <c r="H7" s="348"/>
      <c r="I7" s="348"/>
      <c r="J7" s="348"/>
      <c r="K7" s="348"/>
      <c r="L7" s="348"/>
      <c r="M7" s="348"/>
      <c r="N7" s="349"/>
      <c r="O7" s="348"/>
      <c r="P7" s="348"/>
      <c r="Q7" s="350"/>
      <c r="R7" s="350"/>
      <c r="S7" s="350"/>
      <c r="T7" s="351"/>
    </row>
    <row r="8" spans="2:36" s="30" customFormat="1" ht="20.25" customHeight="1" thickBot="1" x14ac:dyDescent="0.4">
      <c r="B8" s="359" t="s">
        <v>7</v>
      </c>
      <c r="C8" s="384" t="s">
        <v>8</v>
      </c>
      <c r="D8" s="362" t="s">
        <v>9</v>
      </c>
      <c r="E8" s="367" t="s">
        <v>10</v>
      </c>
      <c r="F8" s="386" t="s">
        <v>11</v>
      </c>
      <c r="G8" s="361" t="s">
        <v>12</v>
      </c>
      <c r="H8" s="365" t="s">
        <v>13</v>
      </c>
      <c r="I8" s="342" t="s">
        <v>14</v>
      </c>
      <c r="J8" s="342"/>
      <c r="K8" s="342"/>
      <c r="L8" s="343"/>
      <c r="M8" s="364" t="s">
        <v>15</v>
      </c>
      <c r="N8" s="365" t="s">
        <v>16</v>
      </c>
      <c r="O8" s="364" t="s">
        <v>17</v>
      </c>
      <c r="P8" s="365" t="s">
        <v>18</v>
      </c>
      <c r="Q8" s="352" t="s">
        <v>19</v>
      </c>
      <c r="R8" s="353"/>
      <c r="S8" s="353" t="s">
        <v>20</v>
      </c>
      <c r="T8" s="354"/>
    </row>
    <row r="9" spans="2:36" s="30" customFormat="1" ht="39.75" customHeight="1" x14ac:dyDescent="0.35">
      <c r="B9" s="360"/>
      <c r="C9" s="385"/>
      <c r="D9" s="363"/>
      <c r="E9" s="368"/>
      <c r="F9" s="387"/>
      <c r="G9" s="361"/>
      <c r="H9" s="366"/>
      <c r="I9" s="344" t="s">
        <v>21</v>
      </c>
      <c r="J9" s="344"/>
      <c r="K9" s="345" t="s">
        <v>20</v>
      </c>
      <c r="L9" s="346"/>
      <c r="M9" s="361"/>
      <c r="N9" s="366"/>
      <c r="O9" s="361"/>
      <c r="P9" s="366"/>
      <c r="Q9" s="355" t="s">
        <v>21</v>
      </c>
      <c r="R9" s="356"/>
      <c r="S9" s="357" t="s">
        <v>20</v>
      </c>
      <c r="T9" s="358"/>
    </row>
    <row r="10" spans="2:36" s="30" customFormat="1" ht="39.75" customHeight="1" thickBot="1" x14ac:dyDescent="0.4">
      <c r="B10" s="360"/>
      <c r="C10" s="385"/>
      <c r="D10" s="363"/>
      <c r="E10" s="368"/>
      <c r="F10" s="388"/>
      <c r="G10" s="361"/>
      <c r="H10" s="366"/>
      <c r="I10" s="32" t="s">
        <v>22</v>
      </c>
      <c r="J10" s="33" t="s">
        <v>23</v>
      </c>
      <c r="K10" s="34" t="s">
        <v>24</v>
      </c>
      <c r="L10" s="35" t="s">
        <v>25</v>
      </c>
      <c r="M10" s="361"/>
      <c r="N10" s="366"/>
      <c r="O10" s="361"/>
      <c r="P10" s="366"/>
      <c r="Q10" s="32" t="s">
        <v>22</v>
      </c>
      <c r="R10" s="33" t="s">
        <v>23</v>
      </c>
      <c r="S10" s="34" t="s">
        <v>24</v>
      </c>
      <c r="T10" s="35" t="s">
        <v>25</v>
      </c>
      <c r="U10"/>
      <c r="V10"/>
      <c r="W10"/>
      <c r="X10"/>
      <c r="Y10"/>
      <c r="Z10"/>
      <c r="AA10"/>
      <c r="AB10"/>
      <c r="AC10"/>
      <c r="AD10"/>
      <c r="AE10"/>
      <c r="AF10"/>
      <c r="AG10"/>
      <c r="AH10"/>
      <c r="AI10"/>
      <c r="AJ10"/>
    </row>
    <row r="11" spans="2:36" s="36" customFormat="1" ht="69.95" customHeight="1" x14ac:dyDescent="0.3">
      <c r="B11" s="389" t="s">
        <v>26</v>
      </c>
      <c r="C11" s="392" t="s">
        <v>27</v>
      </c>
      <c r="D11" s="392">
        <v>86.9</v>
      </c>
      <c r="E11" s="392" t="s">
        <v>28</v>
      </c>
      <c r="F11" s="396" t="s">
        <v>29</v>
      </c>
      <c r="G11" s="68" t="s">
        <v>30</v>
      </c>
      <c r="H11" s="37">
        <v>1</v>
      </c>
      <c r="I11" s="91"/>
      <c r="J11" s="90"/>
      <c r="K11" s="91"/>
      <c r="L11" s="90"/>
      <c r="M11" s="294">
        <f>'PROGRAMACIÓN DE META '!AE5</f>
        <v>0</v>
      </c>
      <c r="N11" s="69"/>
      <c r="O11" s="70" t="s">
        <v>31</v>
      </c>
      <c r="P11" s="37" t="s">
        <v>32</v>
      </c>
      <c r="Q11" s="71"/>
      <c r="R11" s="71"/>
      <c r="S11" s="72" t="s">
        <v>0</v>
      </c>
      <c r="T11" s="71"/>
    </row>
    <row r="12" spans="2:36" s="36" customFormat="1" ht="110.1" customHeight="1" x14ac:dyDescent="0.3">
      <c r="B12" s="390"/>
      <c r="C12" s="393"/>
      <c r="D12" s="393"/>
      <c r="E12" s="393"/>
      <c r="F12" s="397"/>
      <c r="G12" s="73" t="s">
        <v>33</v>
      </c>
      <c r="H12" s="38">
        <v>1</v>
      </c>
      <c r="I12" s="74"/>
      <c r="J12" s="75"/>
      <c r="K12" s="74"/>
      <c r="L12" s="75"/>
      <c r="M12" s="295">
        <f>'PROGRAMACIÓN DE META '!AE6</f>
        <v>0</v>
      </c>
      <c r="N12" s="76"/>
      <c r="O12" s="64" t="s">
        <v>31</v>
      </c>
      <c r="P12" s="38" t="s">
        <v>32</v>
      </c>
      <c r="Q12" s="77"/>
      <c r="R12" s="77"/>
      <c r="S12" s="78" t="s">
        <v>0</v>
      </c>
      <c r="T12" s="77"/>
    </row>
    <row r="13" spans="2:36" s="36" customFormat="1" ht="69.95" customHeight="1" x14ac:dyDescent="0.3">
      <c r="B13" s="390"/>
      <c r="C13" s="393"/>
      <c r="D13" s="393"/>
      <c r="E13" s="393"/>
      <c r="F13" s="397"/>
      <c r="G13" s="73" t="s">
        <v>34</v>
      </c>
      <c r="H13" s="38">
        <v>1</v>
      </c>
      <c r="I13" s="74"/>
      <c r="J13" s="75"/>
      <c r="K13" s="74"/>
      <c r="L13" s="75"/>
      <c r="M13" s="295">
        <f>'PROGRAMACIÓN DE META '!AE7</f>
        <v>0</v>
      </c>
      <c r="N13" s="76"/>
      <c r="O13" s="64" t="s">
        <v>31</v>
      </c>
      <c r="P13" s="38" t="s">
        <v>32</v>
      </c>
      <c r="Q13" s="77"/>
      <c r="R13" s="77"/>
      <c r="S13" s="78" t="s">
        <v>0</v>
      </c>
      <c r="T13" s="77"/>
    </row>
    <row r="14" spans="2:36" s="36" customFormat="1" ht="69.95" customHeight="1" x14ac:dyDescent="0.3">
      <c r="B14" s="390"/>
      <c r="C14" s="393"/>
      <c r="D14" s="393"/>
      <c r="E14" s="393"/>
      <c r="F14" s="397"/>
      <c r="G14" s="73" t="s">
        <v>35</v>
      </c>
      <c r="H14" s="38">
        <v>1</v>
      </c>
      <c r="I14" s="74"/>
      <c r="J14" s="75"/>
      <c r="K14" s="74"/>
      <c r="L14" s="75"/>
      <c r="M14" s="295">
        <f>'PROGRAMACIÓN DE META '!AE8</f>
        <v>0</v>
      </c>
      <c r="N14" s="76"/>
      <c r="O14" s="64" t="s">
        <v>31</v>
      </c>
      <c r="P14" s="38" t="s">
        <v>32</v>
      </c>
      <c r="Q14" s="77"/>
      <c r="R14" s="77"/>
      <c r="S14" s="78" t="s">
        <v>0</v>
      </c>
      <c r="T14" s="77"/>
    </row>
    <row r="15" spans="2:36" s="36" customFormat="1" ht="101.1" customHeight="1" x14ac:dyDescent="0.3">
      <c r="B15" s="390"/>
      <c r="C15" s="393"/>
      <c r="D15" s="393"/>
      <c r="E15" s="393"/>
      <c r="F15" s="397"/>
      <c r="G15" s="79" t="s">
        <v>36</v>
      </c>
      <c r="H15" s="38">
        <v>1</v>
      </c>
      <c r="I15" s="74"/>
      <c r="J15" s="75"/>
      <c r="K15" s="74"/>
      <c r="L15" s="75"/>
      <c r="M15" s="295">
        <f>'PROGRAMACIÓN DE META '!AE9</f>
        <v>0</v>
      </c>
      <c r="N15" s="76"/>
      <c r="O15" s="64" t="s">
        <v>31</v>
      </c>
      <c r="P15" s="38" t="s">
        <v>32</v>
      </c>
      <c r="Q15" s="77"/>
      <c r="R15" s="77"/>
      <c r="S15" s="78" t="s">
        <v>0</v>
      </c>
      <c r="T15" s="77"/>
    </row>
    <row r="16" spans="2:36" s="36" customFormat="1" ht="117" customHeight="1" x14ac:dyDescent="0.3">
      <c r="B16" s="390"/>
      <c r="C16" s="393"/>
      <c r="D16" s="393"/>
      <c r="E16" s="395"/>
      <c r="F16" s="398"/>
      <c r="G16" s="79" t="s">
        <v>37</v>
      </c>
      <c r="H16" s="38">
        <v>1</v>
      </c>
      <c r="I16" s="74"/>
      <c r="J16" s="75"/>
      <c r="K16" s="74"/>
      <c r="L16" s="75"/>
      <c r="M16" s="295">
        <f>'PROGRAMACIÓN DE META '!AE10</f>
        <v>0</v>
      </c>
      <c r="N16" s="76"/>
      <c r="O16" s="64" t="s">
        <v>31</v>
      </c>
      <c r="P16" s="38" t="s">
        <v>32</v>
      </c>
      <c r="Q16" s="77"/>
      <c r="R16" s="77"/>
      <c r="S16" s="78" t="s">
        <v>0</v>
      </c>
      <c r="T16" s="77"/>
    </row>
    <row r="17" spans="2:20" s="36" customFormat="1" ht="150" customHeight="1" x14ac:dyDescent="0.3">
      <c r="B17" s="390"/>
      <c r="C17" s="393"/>
      <c r="D17" s="393"/>
      <c r="E17" s="399" t="s">
        <v>28</v>
      </c>
      <c r="F17" s="400" t="s">
        <v>38</v>
      </c>
      <c r="G17" s="79" t="s">
        <v>39</v>
      </c>
      <c r="H17" s="38">
        <v>2</v>
      </c>
      <c r="I17" s="74"/>
      <c r="J17" s="75"/>
      <c r="K17" s="74"/>
      <c r="L17" s="75"/>
      <c r="M17" s="295">
        <f>'PROGRAMACIÓN DE META '!AE11</f>
        <v>0</v>
      </c>
      <c r="N17" s="76" t="s">
        <v>416</v>
      </c>
      <c r="O17" s="64" t="s">
        <v>31</v>
      </c>
      <c r="P17" s="38" t="s">
        <v>32</v>
      </c>
      <c r="Q17" s="77" t="s">
        <v>0</v>
      </c>
      <c r="R17" s="77" t="s">
        <v>0</v>
      </c>
      <c r="S17" s="80"/>
      <c r="T17" s="77"/>
    </row>
    <row r="18" spans="2:20" s="36" customFormat="1" ht="137.25" customHeight="1" x14ac:dyDescent="0.3">
      <c r="B18" s="390"/>
      <c r="C18" s="393"/>
      <c r="D18" s="393"/>
      <c r="E18" s="395"/>
      <c r="F18" s="398"/>
      <c r="G18" s="79" t="s">
        <v>40</v>
      </c>
      <c r="H18" s="38">
        <v>2</v>
      </c>
      <c r="I18" s="74"/>
      <c r="J18" s="75"/>
      <c r="K18" s="74"/>
      <c r="L18" s="75"/>
      <c r="M18" s="295">
        <f>'PROGRAMACIÓN DE META '!AE12</f>
        <v>0</v>
      </c>
      <c r="N18" s="76"/>
      <c r="O18" s="64" t="s">
        <v>31</v>
      </c>
      <c r="P18" s="38" t="s">
        <v>32</v>
      </c>
      <c r="Q18" s="77"/>
      <c r="R18" s="77"/>
      <c r="S18" s="80" t="s">
        <v>0</v>
      </c>
      <c r="T18" s="80" t="s">
        <v>0</v>
      </c>
    </row>
    <row r="19" spans="2:20" s="36" customFormat="1" ht="99" customHeight="1" x14ac:dyDescent="0.3">
      <c r="B19" s="390"/>
      <c r="C19" s="393"/>
      <c r="D19" s="393"/>
      <c r="E19" s="399" t="s">
        <v>41</v>
      </c>
      <c r="F19" s="400" t="s">
        <v>42</v>
      </c>
      <c r="G19" s="79" t="s">
        <v>43</v>
      </c>
      <c r="H19" s="38">
        <v>2</v>
      </c>
      <c r="I19" s="74"/>
      <c r="J19" s="75"/>
      <c r="K19" s="74"/>
      <c r="L19" s="75"/>
      <c r="M19" s="295">
        <f>'PROGRAMACIÓN DE META '!AE13</f>
        <v>0</v>
      </c>
      <c r="N19" s="76" t="s">
        <v>44</v>
      </c>
      <c r="O19" s="64" t="s">
        <v>31</v>
      </c>
      <c r="P19" s="38" t="s">
        <v>32</v>
      </c>
      <c r="Q19" s="80" t="s">
        <v>0</v>
      </c>
      <c r="R19" s="80" t="s">
        <v>0</v>
      </c>
      <c r="S19" s="77"/>
      <c r="T19" s="77"/>
    </row>
    <row r="20" spans="2:20" s="36" customFormat="1" ht="84" customHeight="1" x14ac:dyDescent="0.3">
      <c r="B20" s="390"/>
      <c r="C20" s="393"/>
      <c r="D20" s="393"/>
      <c r="E20" s="395"/>
      <c r="F20" s="398"/>
      <c r="G20" s="79" t="s">
        <v>45</v>
      </c>
      <c r="H20" s="38">
        <v>2</v>
      </c>
      <c r="I20" s="74"/>
      <c r="J20" s="75"/>
      <c r="K20" s="74"/>
      <c r="L20" s="75"/>
      <c r="M20" s="295">
        <f>'PROGRAMACIÓN DE META '!AE14</f>
        <v>0</v>
      </c>
      <c r="N20" s="76"/>
      <c r="O20" s="64" t="s">
        <v>31</v>
      </c>
      <c r="P20" s="38" t="s">
        <v>32</v>
      </c>
      <c r="Q20" s="77"/>
      <c r="R20" s="77"/>
      <c r="S20" s="80" t="s">
        <v>0</v>
      </c>
      <c r="T20" s="80" t="s">
        <v>0</v>
      </c>
    </row>
    <row r="21" spans="2:20" s="36" customFormat="1" ht="86.25" customHeight="1" x14ac:dyDescent="0.3">
      <c r="B21" s="390"/>
      <c r="C21" s="393"/>
      <c r="D21" s="393"/>
      <c r="E21" s="399" t="s">
        <v>46</v>
      </c>
      <c r="F21" s="400" t="s">
        <v>47</v>
      </c>
      <c r="G21" s="79" t="s">
        <v>48</v>
      </c>
      <c r="H21" s="38">
        <v>2</v>
      </c>
      <c r="I21" s="74"/>
      <c r="J21" s="75"/>
      <c r="K21" s="74"/>
      <c r="L21" s="75"/>
      <c r="M21" s="295">
        <f>'PROGRAMACIÓN DE META '!AE15</f>
        <v>0</v>
      </c>
      <c r="N21" s="76" t="s">
        <v>49</v>
      </c>
      <c r="O21" s="64" t="s">
        <v>31</v>
      </c>
      <c r="P21" s="38" t="s">
        <v>32</v>
      </c>
      <c r="Q21" s="80" t="s">
        <v>0</v>
      </c>
      <c r="R21" s="80" t="s">
        <v>0</v>
      </c>
      <c r="S21" s="77"/>
      <c r="T21" s="77"/>
    </row>
    <row r="22" spans="2:20" s="36" customFormat="1" ht="120.95" customHeight="1" x14ac:dyDescent="0.3">
      <c r="B22" s="390"/>
      <c r="C22" s="393"/>
      <c r="D22" s="393"/>
      <c r="E22" s="395"/>
      <c r="F22" s="398"/>
      <c r="G22" s="79" t="s">
        <v>50</v>
      </c>
      <c r="H22" s="38">
        <v>2</v>
      </c>
      <c r="I22" s="74"/>
      <c r="J22" s="75"/>
      <c r="K22" s="74"/>
      <c r="L22" s="75"/>
      <c r="M22" s="295">
        <f>'PROGRAMACIÓN DE META '!AE16</f>
        <v>0</v>
      </c>
      <c r="N22" s="76"/>
      <c r="O22" s="64" t="s">
        <v>31</v>
      </c>
      <c r="P22" s="38" t="s">
        <v>32</v>
      </c>
      <c r="Q22" s="77"/>
      <c r="R22" s="77"/>
      <c r="S22" s="80" t="s">
        <v>0</v>
      </c>
      <c r="T22" s="80" t="s">
        <v>0</v>
      </c>
    </row>
    <row r="23" spans="2:20" s="36" customFormat="1" ht="54" customHeight="1" x14ac:dyDescent="0.3">
      <c r="B23" s="390"/>
      <c r="C23" s="393"/>
      <c r="D23" s="393"/>
      <c r="E23" s="64" t="s">
        <v>51</v>
      </c>
      <c r="F23" s="81" t="s">
        <v>52</v>
      </c>
      <c r="G23" s="79" t="s">
        <v>53</v>
      </c>
      <c r="H23" s="38">
        <v>1</v>
      </c>
      <c r="I23" s="320"/>
      <c r="J23" s="290"/>
      <c r="K23" s="74"/>
      <c r="L23" s="75"/>
      <c r="M23" s="295">
        <f>'PROGRAMACIÓN DE META '!AE17</f>
        <v>0</v>
      </c>
      <c r="N23" s="97" t="s">
        <v>417</v>
      </c>
      <c r="O23" s="64" t="s">
        <v>31</v>
      </c>
      <c r="P23" s="38" t="s">
        <v>32</v>
      </c>
      <c r="Q23" s="77" t="s">
        <v>0</v>
      </c>
      <c r="R23" s="80" t="s">
        <v>0</v>
      </c>
      <c r="S23" s="77"/>
      <c r="T23" s="77"/>
    </row>
    <row r="24" spans="2:20" s="36" customFormat="1" ht="70.5" customHeight="1" x14ac:dyDescent="0.3">
      <c r="B24" s="390"/>
      <c r="C24" s="393"/>
      <c r="D24" s="393"/>
      <c r="E24" s="64" t="s">
        <v>55</v>
      </c>
      <c r="F24" s="81" t="s">
        <v>56</v>
      </c>
      <c r="G24" s="79" t="s">
        <v>57</v>
      </c>
      <c r="H24" s="38">
        <v>1</v>
      </c>
      <c r="I24" s="321"/>
      <c r="J24" s="303"/>
      <c r="K24" s="74"/>
      <c r="L24" s="75"/>
      <c r="M24" s="295">
        <f>'PROGRAMACIÓN DE META '!AE18</f>
        <v>0</v>
      </c>
      <c r="N24" s="76" t="s">
        <v>418</v>
      </c>
      <c r="O24" s="64" t="s">
        <v>31</v>
      </c>
      <c r="P24" s="38" t="s">
        <v>32</v>
      </c>
      <c r="Q24" s="77" t="s">
        <v>0</v>
      </c>
      <c r="R24" s="80" t="s">
        <v>0</v>
      </c>
      <c r="S24" s="77"/>
      <c r="T24" s="77"/>
    </row>
    <row r="25" spans="2:20" s="36" customFormat="1" ht="62.25" customHeight="1" thickBot="1" x14ac:dyDescent="0.35">
      <c r="B25" s="390"/>
      <c r="C25" s="394"/>
      <c r="D25" s="394"/>
      <c r="E25" s="41" t="s">
        <v>28</v>
      </c>
      <c r="F25" s="82" t="s">
        <v>58</v>
      </c>
      <c r="G25" s="83" t="s">
        <v>59</v>
      </c>
      <c r="H25" s="39">
        <v>1</v>
      </c>
      <c r="I25" s="322"/>
      <c r="J25" s="84"/>
      <c r="K25" s="85"/>
      <c r="L25" s="84"/>
      <c r="M25" s="292">
        <f>'PROGRAMACIÓN DE META '!AE19</f>
        <v>0</v>
      </c>
      <c r="N25" s="86" t="s">
        <v>60</v>
      </c>
      <c r="O25" s="87" t="s">
        <v>31</v>
      </c>
      <c r="P25" s="39" t="s">
        <v>32</v>
      </c>
      <c r="Q25" s="88"/>
      <c r="R25" s="89" t="s">
        <v>0</v>
      </c>
      <c r="S25" s="88"/>
      <c r="T25" s="88"/>
    </row>
    <row r="26" spans="2:20" s="36" customFormat="1" ht="63.6" customHeight="1" x14ac:dyDescent="0.3">
      <c r="B26" s="390"/>
      <c r="C26" s="392" t="s">
        <v>61</v>
      </c>
      <c r="D26" s="401">
        <v>70.3</v>
      </c>
      <c r="E26" s="70" t="s">
        <v>62</v>
      </c>
      <c r="F26" s="68" t="s">
        <v>63</v>
      </c>
      <c r="G26" s="68" t="s">
        <v>64</v>
      </c>
      <c r="H26" s="37">
        <v>1</v>
      </c>
      <c r="I26" s="323"/>
      <c r="J26" s="90"/>
      <c r="K26" s="91"/>
      <c r="L26" s="90"/>
      <c r="M26" s="294">
        <f>'PROGRAMACIÓN DE META '!AE20</f>
        <v>0</v>
      </c>
      <c r="N26" s="69"/>
      <c r="O26" s="70" t="s">
        <v>31</v>
      </c>
      <c r="P26" s="37" t="s">
        <v>32</v>
      </c>
      <c r="Q26" s="71"/>
      <c r="R26" s="92" t="s">
        <v>0</v>
      </c>
      <c r="S26" s="71"/>
      <c r="T26" s="71"/>
    </row>
    <row r="27" spans="2:20" s="36" customFormat="1" ht="86.1" customHeight="1" x14ac:dyDescent="0.3">
      <c r="B27" s="390"/>
      <c r="C27" s="393"/>
      <c r="D27" s="402"/>
      <c r="E27" s="64" t="s">
        <v>65</v>
      </c>
      <c r="F27" s="79" t="s">
        <v>66</v>
      </c>
      <c r="G27" s="93" t="s">
        <v>67</v>
      </c>
      <c r="H27" s="38">
        <v>1</v>
      </c>
      <c r="I27" s="320"/>
      <c r="J27" s="75"/>
      <c r="K27" s="74"/>
      <c r="L27" s="75"/>
      <c r="M27" s="295">
        <f>'PROGRAMACIÓN DE META '!AE21</f>
        <v>0</v>
      </c>
      <c r="N27" s="76" t="s">
        <v>68</v>
      </c>
      <c r="O27" s="64" t="s">
        <v>31</v>
      </c>
      <c r="P27" s="38" t="s">
        <v>32</v>
      </c>
      <c r="Q27" s="77"/>
      <c r="R27" s="80" t="s">
        <v>0</v>
      </c>
      <c r="S27" s="77"/>
      <c r="T27" s="77"/>
    </row>
    <row r="28" spans="2:20" s="36" customFormat="1" ht="90" customHeight="1" thickBot="1" x14ac:dyDescent="0.35">
      <c r="B28" s="391"/>
      <c r="C28" s="394"/>
      <c r="D28" s="403"/>
      <c r="E28" s="87" t="s">
        <v>69</v>
      </c>
      <c r="F28" s="94" t="s">
        <v>70</v>
      </c>
      <c r="G28" s="83" t="s">
        <v>378</v>
      </c>
      <c r="H28" s="39">
        <v>1</v>
      </c>
      <c r="I28" s="322"/>
      <c r="J28" s="84"/>
      <c r="K28" s="85"/>
      <c r="L28" s="84"/>
      <c r="M28" s="292">
        <f>'PROGRAMACIÓN DE META '!AE22</f>
        <v>0</v>
      </c>
      <c r="N28" s="86" t="s">
        <v>379</v>
      </c>
      <c r="O28" s="87" t="s">
        <v>31</v>
      </c>
      <c r="P28" s="39" t="s">
        <v>32</v>
      </c>
      <c r="Q28" s="88"/>
      <c r="R28" s="89" t="s">
        <v>0</v>
      </c>
      <c r="S28" s="88"/>
      <c r="T28" s="88"/>
    </row>
    <row r="29" spans="2:20" s="36" customFormat="1" ht="66.599999999999994" customHeight="1" x14ac:dyDescent="0.3">
      <c r="B29" s="389" t="s">
        <v>71</v>
      </c>
      <c r="C29" s="392" t="s">
        <v>72</v>
      </c>
      <c r="D29" s="392">
        <v>84.9</v>
      </c>
      <c r="E29" s="392" t="s">
        <v>28</v>
      </c>
      <c r="F29" s="404" t="s">
        <v>73</v>
      </c>
      <c r="G29" s="280" t="s">
        <v>74</v>
      </c>
      <c r="H29" s="37">
        <v>1</v>
      </c>
      <c r="I29" s="323"/>
      <c r="J29" s="90"/>
      <c r="K29" s="91"/>
      <c r="L29" s="90"/>
      <c r="M29" s="294">
        <f>'PROGRAMACIÓN DE META '!AE23</f>
        <v>0</v>
      </c>
      <c r="N29" s="69" t="s">
        <v>75</v>
      </c>
      <c r="O29" s="70" t="s">
        <v>31</v>
      </c>
      <c r="P29" s="27" t="s">
        <v>76</v>
      </c>
      <c r="Q29" s="71"/>
      <c r="R29" s="92" t="s">
        <v>0</v>
      </c>
      <c r="S29" s="71"/>
      <c r="T29" s="71"/>
    </row>
    <row r="30" spans="2:20" s="36" customFormat="1" ht="65.45" customHeight="1" x14ac:dyDescent="0.3">
      <c r="B30" s="390"/>
      <c r="C30" s="393"/>
      <c r="D30" s="393"/>
      <c r="E30" s="395"/>
      <c r="F30" s="405"/>
      <c r="G30" s="95" t="s">
        <v>77</v>
      </c>
      <c r="H30" s="38">
        <v>1</v>
      </c>
      <c r="I30" s="320"/>
      <c r="J30" s="75"/>
      <c r="K30" s="74"/>
      <c r="L30" s="75"/>
      <c r="M30" s="295">
        <f>'PROGRAMACIÓN DE META '!AE24</f>
        <v>0</v>
      </c>
      <c r="N30" s="76"/>
      <c r="O30" s="64" t="s">
        <v>31</v>
      </c>
      <c r="P30" s="26" t="s">
        <v>76</v>
      </c>
      <c r="Q30" s="77"/>
      <c r="R30" s="77"/>
      <c r="S30" s="77" t="s">
        <v>0</v>
      </c>
      <c r="T30" s="77"/>
    </row>
    <row r="31" spans="2:20" s="36" customFormat="1" ht="40.5" x14ac:dyDescent="0.3">
      <c r="B31" s="390"/>
      <c r="C31" s="393"/>
      <c r="D31" s="393"/>
      <c r="E31" s="64" t="s">
        <v>28</v>
      </c>
      <c r="F31" s="96" t="s">
        <v>78</v>
      </c>
      <c r="G31" s="79" t="s">
        <v>79</v>
      </c>
      <c r="H31" s="38">
        <v>1</v>
      </c>
      <c r="I31" s="320"/>
      <c r="J31" s="75"/>
      <c r="K31" s="74"/>
      <c r="L31" s="75"/>
      <c r="M31" s="295">
        <f>'PROGRAMACIÓN DE META '!AE25</f>
        <v>0</v>
      </c>
      <c r="N31" s="76"/>
      <c r="O31" s="64" t="s">
        <v>31</v>
      </c>
      <c r="P31" s="26" t="s">
        <v>76</v>
      </c>
      <c r="Q31" s="77"/>
      <c r="R31" s="77"/>
      <c r="S31" s="77" t="s">
        <v>0</v>
      </c>
      <c r="T31" s="77"/>
    </row>
    <row r="32" spans="2:20" s="36" customFormat="1" ht="92.25" customHeight="1" x14ac:dyDescent="0.3">
      <c r="B32" s="390"/>
      <c r="C32" s="393"/>
      <c r="D32" s="393"/>
      <c r="E32" s="64" t="s">
        <v>28</v>
      </c>
      <c r="F32" s="79" t="s">
        <v>80</v>
      </c>
      <c r="G32" s="79" t="s">
        <v>81</v>
      </c>
      <c r="H32" s="38">
        <v>1</v>
      </c>
      <c r="I32" s="320"/>
      <c r="J32" s="75"/>
      <c r="K32" s="74"/>
      <c r="L32" s="75"/>
      <c r="M32" s="295">
        <f>'PROGRAMACIÓN DE META '!AE26</f>
        <v>0</v>
      </c>
      <c r="N32" s="76" t="s">
        <v>380</v>
      </c>
      <c r="O32" s="64" t="s">
        <v>31</v>
      </c>
      <c r="P32" s="26" t="s">
        <v>76</v>
      </c>
      <c r="Q32" s="77"/>
      <c r="R32" s="77" t="s">
        <v>0</v>
      </c>
      <c r="S32" s="77"/>
      <c r="T32" s="77"/>
    </row>
    <row r="33" spans="2:20" s="36" customFormat="1" ht="40.5" x14ac:dyDescent="0.3">
      <c r="B33" s="390"/>
      <c r="C33" s="393"/>
      <c r="D33" s="393"/>
      <c r="E33" s="399" t="s">
        <v>28</v>
      </c>
      <c r="F33" s="406" t="s">
        <v>82</v>
      </c>
      <c r="G33" s="93" t="s">
        <v>83</v>
      </c>
      <c r="H33" s="38">
        <v>2</v>
      </c>
      <c r="I33" s="320"/>
      <c r="J33" s="75"/>
      <c r="K33" s="74"/>
      <c r="L33" s="75"/>
      <c r="M33" s="295">
        <f>'PROGRAMACIÓN DE META '!AE27</f>
        <v>0</v>
      </c>
      <c r="N33" s="97" t="s">
        <v>419</v>
      </c>
      <c r="O33" s="64" t="s">
        <v>31</v>
      </c>
      <c r="P33" s="26" t="s">
        <v>76</v>
      </c>
      <c r="Q33" s="77" t="s">
        <v>0</v>
      </c>
      <c r="R33" s="77" t="s">
        <v>0</v>
      </c>
      <c r="S33" s="77"/>
      <c r="T33" s="77"/>
    </row>
    <row r="34" spans="2:20" s="36" customFormat="1" ht="41.25" thickBot="1" x14ac:dyDescent="0.35">
      <c r="B34" s="390"/>
      <c r="C34" s="394"/>
      <c r="D34" s="394"/>
      <c r="E34" s="394"/>
      <c r="F34" s="407"/>
      <c r="G34" s="83" t="s">
        <v>84</v>
      </c>
      <c r="H34" s="39">
        <v>2</v>
      </c>
      <c r="I34" s="322"/>
      <c r="J34" s="84"/>
      <c r="K34" s="85"/>
      <c r="L34" s="84"/>
      <c r="M34" s="292">
        <f>'PROGRAMACIÓN DE META '!AE28</f>
        <v>0</v>
      </c>
      <c r="N34" s="98"/>
      <c r="O34" s="87" t="s">
        <v>31</v>
      </c>
      <c r="P34" s="28" t="s">
        <v>76</v>
      </c>
      <c r="Q34" s="88"/>
      <c r="R34" s="88"/>
      <c r="S34" s="88" t="s">
        <v>0</v>
      </c>
      <c r="T34" s="88" t="s">
        <v>0</v>
      </c>
    </row>
    <row r="35" spans="2:20" s="36" customFormat="1" ht="66.75" customHeight="1" thickBot="1" x14ac:dyDescent="0.35">
      <c r="B35" s="390"/>
      <c r="C35" s="99" t="s">
        <v>85</v>
      </c>
      <c r="D35" s="99" t="s">
        <v>28</v>
      </c>
      <c r="E35" s="99" t="s">
        <v>28</v>
      </c>
      <c r="F35" s="100" t="s">
        <v>381</v>
      </c>
      <c r="G35" s="101" t="s">
        <v>86</v>
      </c>
      <c r="H35" s="102">
        <v>2</v>
      </c>
      <c r="I35" s="324"/>
      <c r="J35" s="103"/>
      <c r="K35" s="104"/>
      <c r="L35" s="103"/>
      <c r="M35" s="296">
        <f>'PROGRAMACIÓN DE META '!AE29</f>
        <v>0</v>
      </c>
      <c r="N35" s="105" t="s">
        <v>382</v>
      </c>
      <c r="O35" s="99" t="s">
        <v>31</v>
      </c>
      <c r="P35" s="106" t="s">
        <v>383</v>
      </c>
      <c r="Q35" s="107"/>
      <c r="R35" s="107" t="s">
        <v>0</v>
      </c>
      <c r="S35" s="107"/>
      <c r="T35" s="107" t="s">
        <v>0</v>
      </c>
    </row>
    <row r="36" spans="2:20" s="36" customFormat="1" ht="52.5" customHeight="1" x14ac:dyDescent="0.3">
      <c r="B36" s="390"/>
      <c r="C36" s="392" t="s">
        <v>87</v>
      </c>
      <c r="D36" s="401" t="s">
        <v>28</v>
      </c>
      <c r="E36" s="392" t="s">
        <v>28</v>
      </c>
      <c r="F36" s="68" t="s">
        <v>88</v>
      </c>
      <c r="G36" s="68" t="s">
        <v>89</v>
      </c>
      <c r="H36" s="37">
        <v>4</v>
      </c>
      <c r="I36" s="323"/>
      <c r="J36" s="90"/>
      <c r="K36" s="91"/>
      <c r="L36" s="90"/>
      <c r="M36" s="294">
        <f>'PROGRAMACIÓN DE META '!AE30</f>
        <v>0</v>
      </c>
      <c r="N36" s="108" t="s">
        <v>384</v>
      </c>
      <c r="O36" s="70" t="s">
        <v>31</v>
      </c>
      <c r="P36" s="27" t="s">
        <v>32</v>
      </c>
      <c r="Q36" s="71" t="s">
        <v>0</v>
      </c>
      <c r="R36" s="71" t="s">
        <v>0</v>
      </c>
      <c r="S36" s="71" t="s">
        <v>0</v>
      </c>
      <c r="T36" s="71" t="s">
        <v>0</v>
      </c>
    </row>
    <row r="37" spans="2:20" s="36" customFormat="1" ht="182.1" customHeight="1" x14ac:dyDescent="0.3">
      <c r="B37" s="390"/>
      <c r="C37" s="393"/>
      <c r="D37" s="402"/>
      <c r="E37" s="393"/>
      <c r="F37" s="79" t="s">
        <v>385</v>
      </c>
      <c r="G37" s="79" t="s">
        <v>386</v>
      </c>
      <c r="H37" s="38">
        <v>2</v>
      </c>
      <c r="I37" s="320"/>
      <c r="J37" s="75"/>
      <c r="K37" s="74"/>
      <c r="L37" s="75"/>
      <c r="M37" s="295">
        <f>'PROGRAMACIÓN DE META '!AE31</f>
        <v>0</v>
      </c>
      <c r="N37" s="97"/>
      <c r="O37" s="43" t="s">
        <v>31</v>
      </c>
      <c r="P37" s="26" t="s">
        <v>32</v>
      </c>
      <c r="Q37" s="77"/>
      <c r="R37" s="77" t="s">
        <v>0</v>
      </c>
      <c r="S37" s="77"/>
      <c r="T37" s="77" t="s">
        <v>0</v>
      </c>
    </row>
    <row r="38" spans="2:20" s="36" customFormat="1" ht="40.5" x14ac:dyDescent="0.3">
      <c r="B38" s="390"/>
      <c r="C38" s="393"/>
      <c r="D38" s="402"/>
      <c r="E38" s="393"/>
      <c r="F38" s="400" t="s">
        <v>90</v>
      </c>
      <c r="G38" s="81" t="s">
        <v>91</v>
      </c>
      <c r="H38" s="38">
        <v>6</v>
      </c>
      <c r="I38" s="320"/>
      <c r="J38" s="75"/>
      <c r="K38" s="74"/>
      <c r="L38" s="75"/>
      <c r="M38" s="295">
        <f>'PROGRAMACIÓN DE META '!AE32</f>
        <v>0</v>
      </c>
      <c r="N38" s="97" t="s">
        <v>92</v>
      </c>
      <c r="O38" s="64" t="s">
        <v>31</v>
      </c>
      <c r="P38" s="26" t="s">
        <v>32</v>
      </c>
      <c r="Q38" s="77" t="s">
        <v>0</v>
      </c>
      <c r="R38" s="77" t="s">
        <v>0</v>
      </c>
      <c r="S38" s="77"/>
      <c r="T38" s="77"/>
    </row>
    <row r="39" spans="2:20" s="36" customFormat="1" ht="142.5" customHeight="1" thickBot="1" x14ac:dyDescent="0.35">
      <c r="B39" s="391"/>
      <c r="C39" s="394"/>
      <c r="D39" s="403"/>
      <c r="E39" s="394"/>
      <c r="F39" s="408"/>
      <c r="G39" s="94" t="s">
        <v>93</v>
      </c>
      <c r="H39" s="39">
        <v>6</v>
      </c>
      <c r="I39" s="322"/>
      <c r="J39" s="84"/>
      <c r="K39" s="85"/>
      <c r="L39" s="84"/>
      <c r="M39" s="292">
        <f>'PROGRAMACIÓN DE META '!AE33</f>
        <v>0</v>
      </c>
      <c r="N39" s="98"/>
      <c r="O39" s="87" t="s">
        <v>31</v>
      </c>
      <c r="P39" s="28" t="s">
        <v>32</v>
      </c>
      <c r="Q39" s="88"/>
      <c r="R39" s="88"/>
      <c r="S39" s="88" t="s">
        <v>0</v>
      </c>
      <c r="T39" s="88" t="s">
        <v>0</v>
      </c>
    </row>
    <row r="40" spans="2:20" s="36" customFormat="1" ht="40.5" x14ac:dyDescent="0.3">
      <c r="B40" s="389" t="s">
        <v>94</v>
      </c>
      <c r="C40" s="392" t="s">
        <v>95</v>
      </c>
      <c r="D40" s="401">
        <v>71.099999999999994</v>
      </c>
      <c r="E40" s="70" t="s">
        <v>28</v>
      </c>
      <c r="F40" s="68" t="s">
        <v>96</v>
      </c>
      <c r="G40" s="109" t="s">
        <v>97</v>
      </c>
      <c r="H40" s="110">
        <v>1</v>
      </c>
      <c r="I40" s="112"/>
      <c r="J40" s="111"/>
      <c r="K40" s="112"/>
      <c r="L40" s="111"/>
      <c r="M40" s="294">
        <f>'PROGRAMACIÓN DE META '!AE34</f>
        <v>0</v>
      </c>
      <c r="N40" s="108" t="s">
        <v>98</v>
      </c>
      <c r="O40" s="70" t="s">
        <v>31</v>
      </c>
      <c r="P40" s="27" t="s">
        <v>76</v>
      </c>
      <c r="Q40" s="71"/>
      <c r="R40" s="71" t="s">
        <v>0</v>
      </c>
      <c r="S40" s="71"/>
      <c r="T40" s="71" t="s">
        <v>0</v>
      </c>
    </row>
    <row r="41" spans="2:20" s="36" customFormat="1" ht="87.6" customHeight="1" x14ac:dyDescent="0.3">
      <c r="B41" s="390"/>
      <c r="C41" s="393"/>
      <c r="D41" s="402"/>
      <c r="E41" s="64" t="s">
        <v>99</v>
      </c>
      <c r="F41" s="81" t="s">
        <v>100</v>
      </c>
      <c r="G41" s="81" t="s">
        <v>101</v>
      </c>
      <c r="H41" s="38">
        <v>1</v>
      </c>
      <c r="I41" s="320"/>
      <c r="J41" s="325"/>
      <c r="K41" s="74"/>
      <c r="L41" s="75"/>
      <c r="M41" s="295">
        <f>'PROGRAMACIÓN DE META '!AE35</f>
        <v>0</v>
      </c>
      <c r="N41" s="97" t="s">
        <v>387</v>
      </c>
      <c r="O41" s="64" t="s">
        <v>31</v>
      </c>
      <c r="P41" s="26" t="s">
        <v>32</v>
      </c>
      <c r="Q41" s="77"/>
      <c r="R41" s="77" t="s">
        <v>0</v>
      </c>
      <c r="S41" s="77"/>
      <c r="T41" s="77"/>
    </row>
    <row r="42" spans="2:20" s="36" customFormat="1" ht="78" customHeight="1" x14ac:dyDescent="0.3">
      <c r="B42" s="390"/>
      <c r="C42" s="393"/>
      <c r="D42" s="402"/>
      <c r="E42" s="64" t="s">
        <v>102</v>
      </c>
      <c r="F42" s="81" t="s">
        <v>103</v>
      </c>
      <c r="G42" s="81" t="s">
        <v>104</v>
      </c>
      <c r="H42" s="38">
        <v>1</v>
      </c>
      <c r="I42" s="320"/>
      <c r="J42" s="75"/>
      <c r="K42" s="74"/>
      <c r="L42" s="75"/>
      <c r="M42" s="295">
        <f>'PROGRAMACIÓN DE META '!AE36</f>
        <v>0</v>
      </c>
      <c r="N42" s="97" t="s">
        <v>388</v>
      </c>
      <c r="O42" s="64" t="s">
        <v>31</v>
      </c>
      <c r="P42" s="26" t="s">
        <v>32</v>
      </c>
      <c r="Q42" s="77"/>
      <c r="R42" s="77" t="s">
        <v>0</v>
      </c>
      <c r="S42" s="77"/>
      <c r="T42" s="77"/>
    </row>
    <row r="43" spans="2:20" s="36" customFormat="1" ht="60.75" x14ac:dyDescent="0.3">
      <c r="B43" s="390"/>
      <c r="C43" s="393"/>
      <c r="D43" s="402"/>
      <c r="E43" s="64" t="s">
        <v>105</v>
      </c>
      <c r="F43" s="79" t="s">
        <v>106</v>
      </c>
      <c r="G43" s="79" t="s">
        <v>107</v>
      </c>
      <c r="H43" s="38">
        <v>1</v>
      </c>
      <c r="I43" s="320"/>
      <c r="J43" s="75"/>
      <c r="K43" s="74"/>
      <c r="L43" s="75"/>
      <c r="M43" s="295">
        <f>'PROGRAMACIÓN DE META '!AE37</f>
        <v>0</v>
      </c>
      <c r="N43" s="97" t="s">
        <v>389</v>
      </c>
      <c r="O43" s="64" t="s">
        <v>31</v>
      </c>
      <c r="P43" s="26" t="s">
        <v>32</v>
      </c>
      <c r="Q43" s="77"/>
      <c r="R43" s="77" t="s">
        <v>0</v>
      </c>
      <c r="S43" s="77"/>
      <c r="T43" s="77"/>
    </row>
    <row r="44" spans="2:20" s="36" customFormat="1" ht="72" customHeight="1" x14ac:dyDescent="0.3">
      <c r="B44" s="390"/>
      <c r="C44" s="393"/>
      <c r="D44" s="402"/>
      <c r="E44" s="64" t="s">
        <v>28</v>
      </c>
      <c r="F44" s="81" t="s">
        <v>108</v>
      </c>
      <c r="G44" s="81" t="s">
        <v>109</v>
      </c>
      <c r="H44" s="38">
        <v>2</v>
      </c>
      <c r="I44" s="320"/>
      <c r="J44" s="75"/>
      <c r="K44" s="74"/>
      <c r="L44" s="75"/>
      <c r="M44" s="295">
        <f>'PROGRAMACIÓN DE META '!AE38</f>
        <v>0</v>
      </c>
      <c r="N44" s="97" t="s">
        <v>110</v>
      </c>
      <c r="O44" s="64" t="s">
        <v>31</v>
      </c>
      <c r="P44" s="26" t="s">
        <v>32</v>
      </c>
      <c r="Q44" s="77"/>
      <c r="R44" s="77" t="s">
        <v>0</v>
      </c>
      <c r="S44" s="77"/>
      <c r="T44" s="77" t="s">
        <v>0</v>
      </c>
    </row>
    <row r="45" spans="2:20" s="36" customFormat="1" ht="67.5" customHeight="1" thickBot="1" x14ac:dyDescent="0.35">
      <c r="B45" s="390"/>
      <c r="C45" s="394"/>
      <c r="D45" s="403"/>
      <c r="E45" s="87" t="s">
        <v>111</v>
      </c>
      <c r="F45" s="83" t="s">
        <v>112</v>
      </c>
      <c r="G45" s="113" t="s">
        <v>113</v>
      </c>
      <c r="H45" s="114">
        <v>1</v>
      </c>
      <c r="I45" s="326"/>
      <c r="J45" s="283"/>
      <c r="K45" s="326"/>
      <c r="L45" s="283"/>
      <c r="M45" s="297">
        <f>'PROGRAMACIÓN DE META '!AE39</f>
        <v>0</v>
      </c>
      <c r="N45" s="115" t="s">
        <v>390</v>
      </c>
      <c r="O45" s="87" t="s">
        <v>31</v>
      </c>
      <c r="P45" s="28" t="s">
        <v>32</v>
      </c>
      <c r="Q45" s="116"/>
      <c r="R45" s="88" t="s">
        <v>0</v>
      </c>
      <c r="S45" s="88"/>
      <c r="T45" s="88" t="s">
        <v>0</v>
      </c>
    </row>
    <row r="46" spans="2:20" s="36" customFormat="1" ht="92.1" customHeight="1" x14ac:dyDescent="0.3">
      <c r="B46" s="390"/>
      <c r="C46" s="392" t="s">
        <v>114</v>
      </c>
      <c r="D46" s="401">
        <v>56.9</v>
      </c>
      <c r="E46" s="392" t="s">
        <v>115</v>
      </c>
      <c r="F46" s="409" t="s">
        <v>116</v>
      </c>
      <c r="G46" s="117" t="s">
        <v>117</v>
      </c>
      <c r="H46" s="37">
        <v>2</v>
      </c>
      <c r="I46" s="327"/>
      <c r="J46" s="334"/>
      <c r="K46" s="335"/>
      <c r="L46" s="334"/>
      <c r="M46" s="298">
        <f>'PROGRAMACIÓN DE META '!AE40</f>
        <v>0</v>
      </c>
      <c r="N46" s="118" t="s">
        <v>118</v>
      </c>
      <c r="O46" s="70" t="s">
        <v>31</v>
      </c>
      <c r="P46" s="27" t="s">
        <v>119</v>
      </c>
      <c r="Q46" s="119" t="s">
        <v>0</v>
      </c>
      <c r="R46" s="71" t="s">
        <v>0</v>
      </c>
      <c r="S46" s="71"/>
      <c r="T46" s="71"/>
    </row>
    <row r="47" spans="2:20" s="36" customFormat="1" ht="63.95" customHeight="1" x14ac:dyDescent="0.3">
      <c r="B47" s="390"/>
      <c r="C47" s="393"/>
      <c r="D47" s="402"/>
      <c r="E47" s="393"/>
      <c r="F47" s="410"/>
      <c r="G47" s="120" t="s">
        <v>420</v>
      </c>
      <c r="H47" s="38">
        <v>1</v>
      </c>
      <c r="I47" s="328"/>
      <c r="J47" s="282"/>
      <c r="K47" s="310"/>
      <c r="L47" s="282"/>
      <c r="M47" s="299">
        <f>'PROGRAMACIÓN DE META '!AE41</f>
        <v>0</v>
      </c>
      <c r="N47" s="144" t="s">
        <v>421</v>
      </c>
      <c r="O47" s="64" t="s">
        <v>31</v>
      </c>
      <c r="P47" s="26" t="s">
        <v>119</v>
      </c>
      <c r="Q47" s="122"/>
      <c r="R47" s="77" t="s">
        <v>0</v>
      </c>
      <c r="S47" s="77"/>
      <c r="T47" s="77"/>
    </row>
    <row r="48" spans="2:20" s="36" customFormat="1" ht="97.5" customHeight="1" x14ac:dyDescent="0.3">
      <c r="B48" s="390"/>
      <c r="C48" s="393"/>
      <c r="D48" s="402"/>
      <c r="E48" s="395"/>
      <c r="F48" s="411"/>
      <c r="G48" s="123" t="s">
        <v>120</v>
      </c>
      <c r="H48" s="38">
        <v>2</v>
      </c>
      <c r="I48" s="328"/>
      <c r="J48" s="282"/>
      <c r="K48" s="310"/>
      <c r="L48" s="282"/>
      <c r="M48" s="299">
        <f>'PROGRAMACIÓN DE META '!AE42</f>
        <v>0</v>
      </c>
      <c r="N48" s="121"/>
      <c r="O48" s="64" t="s">
        <v>31</v>
      </c>
      <c r="P48" s="26" t="s">
        <v>391</v>
      </c>
      <c r="Q48" s="122"/>
      <c r="R48" s="77"/>
      <c r="S48" s="77" t="s">
        <v>0</v>
      </c>
      <c r="T48" s="77" t="s">
        <v>0</v>
      </c>
    </row>
    <row r="49" spans="2:20" s="36" customFormat="1" ht="63.95" customHeight="1" x14ac:dyDescent="0.3">
      <c r="B49" s="390"/>
      <c r="C49" s="393"/>
      <c r="D49" s="402"/>
      <c r="E49" s="399" t="s">
        <v>122</v>
      </c>
      <c r="F49" s="124" t="s">
        <v>123</v>
      </c>
      <c r="G49" s="125" t="s">
        <v>124</v>
      </c>
      <c r="H49" s="38">
        <v>1</v>
      </c>
      <c r="I49" s="328"/>
      <c r="J49" s="282"/>
      <c r="K49" s="310"/>
      <c r="L49" s="282"/>
      <c r="M49" s="299">
        <f>'PROGRAMACIÓN DE META '!AE43</f>
        <v>0</v>
      </c>
      <c r="N49" s="144" t="s">
        <v>422</v>
      </c>
      <c r="O49" s="64" t="s">
        <v>31</v>
      </c>
      <c r="P49" s="26" t="s">
        <v>391</v>
      </c>
      <c r="Q49" s="122"/>
      <c r="R49" s="77" t="s">
        <v>0</v>
      </c>
      <c r="S49" s="77"/>
      <c r="T49" s="77"/>
    </row>
    <row r="50" spans="2:20" s="36" customFormat="1" ht="63.95" customHeight="1" x14ac:dyDescent="0.3">
      <c r="B50" s="390"/>
      <c r="C50" s="393"/>
      <c r="D50" s="402"/>
      <c r="E50" s="393"/>
      <c r="F50" s="124" t="s">
        <v>125</v>
      </c>
      <c r="G50" s="125" t="s">
        <v>126</v>
      </c>
      <c r="H50" s="38">
        <v>1</v>
      </c>
      <c r="I50" s="329"/>
      <c r="J50" s="305"/>
      <c r="K50" s="336"/>
      <c r="L50" s="305"/>
      <c r="M50" s="299">
        <f>'PROGRAMACIÓN DE META '!AE44</f>
        <v>0</v>
      </c>
      <c r="N50" s="126" t="s">
        <v>423</v>
      </c>
      <c r="O50" s="64" t="s">
        <v>31</v>
      </c>
      <c r="P50" s="26" t="s">
        <v>391</v>
      </c>
      <c r="Q50" s="122" t="s">
        <v>0</v>
      </c>
      <c r="R50" s="77" t="s">
        <v>0</v>
      </c>
      <c r="S50" s="77" t="s">
        <v>0</v>
      </c>
      <c r="T50" s="77" t="s">
        <v>0</v>
      </c>
    </row>
    <row r="51" spans="2:20" s="36" customFormat="1" ht="63.95" customHeight="1" x14ac:dyDescent="0.3">
      <c r="B51" s="390"/>
      <c r="C51" s="393"/>
      <c r="D51" s="402"/>
      <c r="E51" s="393"/>
      <c r="F51" s="124" t="s">
        <v>127</v>
      </c>
      <c r="G51" s="125" t="s">
        <v>128</v>
      </c>
      <c r="H51" s="127">
        <v>1</v>
      </c>
      <c r="I51" s="330"/>
      <c r="J51" s="337"/>
      <c r="K51" s="330"/>
      <c r="L51" s="337"/>
      <c r="M51" s="299">
        <f>'PROGRAMACIÓN DE META '!AE45</f>
        <v>0</v>
      </c>
      <c r="N51" s="121" t="s">
        <v>129</v>
      </c>
      <c r="O51" s="64" t="s">
        <v>31</v>
      </c>
      <c r="P51" s="26" t="s">
        <v>391</v>
      </c>
      <c r="Q51" s="122" t="s">
        <v>0</v>
      </c>
      <c r="R51" s="77" t="s">
        <v>0</v>
      </c>
      <c r="S51" s="77" t="s">
        <v>0</v>
      </c>
      <c r="T51" s="77" t="s">
        <v>0</v>
      </c>
    </row>
    <row r="52" spans="2:20" s="36" customFormat="1" ht="63.95" customHeight="1" x14ac:dyDescent="0.3">
      <c r="B52" s="390"/>
      <c r="C52" s="393"/>
      <c r="D52" s="402"/>
      <c r="E52" s="395"/>
      <c r="F52" s="124" t="s">
        <v>130</v>
      </c>
      <c r="G52" s="125" t="s">
        <v>131</v>
      </c>
      <c r="H52" s="38">
        <v>1</v>
      </c>
      <c r="I52" s="328"/>
      <c r="J52" s="282"/>
      <c r="K52" s="310"/>
      <c r="L52" s="282"/>
      <c r="M52" s="299">
        <f>'PROGRAMACIÓN DE META '!AE46</f>
        <v>0</v>
      </c>
      <c r="N52" s="121"/>
      <c r="O52" s="64" t="s">
        <v>31</v>
      </c>
      <c r="P52" s="26" t="s">
        <v>391</v>
      </c>
      <c r="Q52" s="122"/>
      <c r="R52" s="77" t="s">
        <v>0</v>
      </c>
      <c r="S52" s="77"/>
      <c r="T52" s="77"/>
    </row>
    <row r="53" spans="2:20" s="36" customFormat="1" ht="67.5" customHeight="1" x14ac:dyDescent="0.3">
      <c r="B53" s="390"/>
      <c r="C53" s="393"/>
      <c r="D53" s="402"/>
      <c r="E53" s="399" t="s">
        <v>132</v>
      </c>
      <c r="F53" s="124" t="s">
        <v>133</v>
      </c>
      <c r="G53" s="128" t="s">
        <v>134</v>
      </c>
      <c r="H53" s="38">
        <v>1</v>
      </c>
      <c r="I53" s="328"/>
      <c r="J53" s="282"/>
      <c r="K53" s="310"/>
      <c r="L53" s="282"/>
      <c r="M53" s="299">
        <f>'PROGRAMACIÓN DE META '!AE47</f>
        <v>0</v>
      </c>
      <c r="N53" s="121"/>
      <c r="O53" s="64" t="s">
        <v>31</v>
      </c>
      <c r="P53" s="26" t="s">
        <v>391</v>
      </c>
      <c r="Q53" s="122"/>
      <c r="R53" s="77" t="s">
        <v>0</v>
      </c>
      <c r="S53" s="77"/>
      <c r="T53" s="77"/>
    </row>
    <row r="54" spans="2:20" s="36" customFormat="1" ht="67.5" customHeight="1" x14ac:dyDescent="0.3">
      <c r="B54" s="390"/>
      <c r="C54" s="393"/>
      <c r="D54" s="402"/>
      <c r="E54" s="393"/>
      <c r="F54" s="124" t="s">
        <v>135</v>
      </c>
      <c r="G54" s="128" t="s">
        <v>136</v>
      </c>
      <c r="H54" s="38">
        <v>1</v>
      </c>
      <c r="I54" s="328"/>
      <c r="J54" s="282"/>
      <c r="K54" s="310"/>
      <c r="L54" s="282"/>
      <c r="M54" s="299">
        <f>'PROGRAMACIÓN DE META '!AE48</f>
        <v>0</v>
      </c>
      <c r="N54" s="126" t="s">
        <v>392</v>
      </c>
      <c r="O54" s="64" t="s">
        <v>31</v>
      </c>
      <c r="P54" s="26" t="s">
        <v>121</v>
      </c>
      <c r="Q54" s="122"/>
      <c r="R54" s="77" t="s">
        <v>0</v>
      </c>
      <c r="S54" s="77"/>
      <c r="T54" s="77"/>
    </row>
    <row r="55" spans="2:20" s="36" customFormat="1" ht="67.5" customHeight="1" x14ac:dyDescent="0.3">
      <c r="B55" s="390"/>
      <c r="C55" s="393"/>
      <c r="D55" s="402"/>
      <c r="E55" s="395"/>
      <c r="F55" s="285" t="s">
        <v>137</v>
      </c>
      <c r="G55" s="73" t="s">
        <v>138</v>
      </c>
      <c r="H55" s="281">
        <v>1</v>
      </c>
      <c r="I55" s="328"/>
      <c r="J55" s="306"/>
      <c r="K55" s="310"/>
      <c r="L55" s="282"/>
      <c r="M55" s="299">
        <f>'PROGRAMACIÓN DE META '!AE49</f>
        <v>0</v>
      </c>
      <c r="N55" s="121" t="s">
        <v>139</v>
      </c>
      <c r="O55" s="64" t="s">
        <v>31</v>
      </c>
      <c r="P55" s="26" t="s">
        <v>121</v>
      </c>
      <c r="Q55" s="122" t="s">
        <v>0</v>
      </c>
      <c r="R55" s="77" t="s">
        <v>0</v>
      </c>
      <c r="S55" s="77" t="s">
        <v>0</v>
      </c>
      <c r="T55" s="77" t="s">
        <v>0</v>
      </c>
    </row>
    <row r="56" spans="2:20" s="36" customFormat="1" ht="67.5" customHeight="1" x14ac:dyDescent="0.3">
      <c r="B56" s="390"/>
      <c r="C56" s="393"/>
      <c r="D56" s="402"/>
      <c r="E56" s="64" t="s">
        <v>140</v>
      </c>
      <c r="F56" s="137" t="s">
        <v>141</v>
      </c>
      <c r="G56" s="120" t="s">
        <v>142</v>
      </c>
      <c r="H56" s="38">
        <v>2</v>
      </c>
      <c r="I56" s="328"/>
      <c r="J56" s="282"/>
      <c r="K56" s="310"/>
      <c r="L56" s="282"/>
      <c r="M56" s="299">
        <f>'PROGRAMACIÓN DE META '!AE50</f>
        <v>0</v>
      </c>
      <c r="N56" s="121"/>
      <c r="O56" s="64" t="s">
        <v>31</v>
      </c>
      <c r="P56" s="26" t="s">
        <v>121</v>
      </c>
      <c r="Q56" s="122"/>
      <c r="R56" s="77" t="s">
        <v>0</v>
      </c>
      <c r="S56" s="77"/>
      <c r="T56" s="77" t="s">
        <v>0</v>
      </c>
    </row>
    <row r="57" spans="2:20" s="36" customFormat="1" ht="67.5" customHeight="1" thickBot="1" x14ac:dyDescent="0.35">
      <c r="B57" s="390"/>
      <c r="C57" s="393"/>
      <c r="D57" s="402"/>
      <c r="E57" s="65" t="s">
        <v>143</v>
      </c>
      <c r="F57" s="286" t="s">
        <v>393</v>
      </c>
      <c r="G57" s="284" t="s">
        <v>144</v>
      </c>
      <c r="H57" s="130">
        <v>1</v>
      </c>
      <c r="I57" s="326"/>
      <c r="J57" s="283"/>
      <c r="K57" s="326"/>
      <c r="L57" s="283"/>
      <c r="M57" s="300">
        <f>'PROGRAMACIÓN DE META '!AE51</f>
        <v>0</v>
      </c>
      <c r="N57" s="131" t="s">
        <v>145</v>
      </c>
      <c r="O57" s="65" t="s">
        <v>31</v>
      </c>
      <c r="P57" s="132" t="s">
        <v>121</v>
      </c>
      <c r="Q57" s="133" t="s">
        <v>0</v>
      </c>
      <c r="R57" s="134" t="s">
        <v>0</v>
      </c>
      <c r="S57" s="134" t="s">
        <v>0</v>
      </c>
      <c r="T57" s="134" t="s">
        <v>0</v>
      </c>
    </row>
    <row r="58" spans="2:20" s="36" customFormat="1" ht="101.1" customHeight="1" x14ac:dyDescent="0.3">
      <c r="B58" s="390"/>
      <c r="C58" s="392" t="s">
        <v>146</v>
      </c>
      <c r="D58" s="401">
        <v>73.7</v>
      </c>
      <c r="E58" s="412" t="s">
        <v>147</v>
      </c>
      <c r="F58" s="135" t="s">
        <v>148</v>
      </c>
      <c r="G58" s="117" t="s">
        <v>149</v>
      </c>
      <c r="H58" s="37">
        <v>1</v>
      </c>
      <c r="I58" s="327"/>
      <c r="J58" s="331"/>
      <c r="K58" s="308"/>
      <c r="L58" s="307"/>
      <c r="M58" s="309">
        <f>'PROGRAMACIÓN DE META '!AE52</f>
        <v>0</v>
      </c>
      <c r="N58" s="108" t="s">
        <v>424</v>
      </c>
      <c r="O58" s="70"/>
      <c r="P58" s="27"/>
      <c r="Q58" s="119"/>
      <c r="R58" s="71"/>
      <c r="S58" s="71"/>
      <c r="T58" s="71" t="s">
        <v>0</v>
      </c>
    </row>
    <row r="59" spans="2:20" s="36" customFormat="1" ht="67.5" customHeight="1" x14ac:dyDescent="0.3">
      <c r="B59" s="390"/>
      <c r="C59" s="393"/>
      <c r="D59" s="402"/>
      <c r="E59" s="413"/>
      <c r="F59" s="137" t="s">
        <v>394</v>
      </c>
      <c r="G59" s="120" t="s">
        <v>150</v>
      </c>
      <c r="H59" s="38">
        <v>1</v>
      </c>
      <c r="I59" s="328"/>
      <c r="J59" s="305"/>
      <c r="K59" s="310"/>
      <c r="L59" s="282"/>
      <c r="M59" s="299">
        <f>'PROGRAMACIÓN DE META '!AE53</f>
        <v>0</v>
      </c>
      <c r="N59" s="126" t="s">
        <v>395</v>
      </c>
      <c r="O59" s="64"/>
      <c r="P59" s="26"/>
      <c r="Q59" s="122"/>
      <c r="R59" s="77"/>
      <c r="S59" s="77"/>
      <c r="T59" s="77" t="s">
        <v>0</v>
      </c>
    </row>
    <row r="60" spans="2:20" s="36" customFormat="1" ht="67.5" customHeight="1" x14ac:dyDescent="0.3">
      <c r="B60" s="390"/>
      <c r="C60" s="393"/>
      <c r="D60" s="402"/>
      <c r="E60" s="64" t="s">
        <v>151</v>
      </c>
      <c r="F60" s="137" t="s">
        <v>152</v>
      </c>
      <c r="G60" s="120" t="s">
        <v>153</v>
      </c>
      <c r="H60" s="38">
        <v>1</v>
      </c>
      <c r="I60" s="328"/>
      <c r="J60" s="305"/>
      <c r="K60" s="310"/>
      <c r="L60" s="282"/>
      <c r="M60" s="299">
        <f>'PROGRAMACIÓN DE META '!AE54</f>
        <v>0</v>
      </c>
      <c r="N60" s="126" t="s">
        <v>396</v>
      </c>
      <c r="O60" s="64" t="s">
        <v>31</v>
      </c>
      <c r="P60" s="26" t="s">
        <v>121</v>
      </c>
      <c r="Q60" s="138"/>
      <c r="R60" s="138"/>
      <c r="S60" s="138"/>
      <c r="T60" s="138" t="s">
        <v>0</v>
      </c>
    </row>
    <row r="61" spans="2:20" s="36" customFormat="1" ht="85.5" customHeight="1" x14ac:dyDescent="0.3">
      <c r="B61" s="390"/>
      <c r="C61" s="393"/>
      <c r="D61" s="402"/>
      <c r="E61" s="64" t="s">
        <v>154</v>
      </c>
      <c r="F61" s="137" t="s">
        <v>155</v>
      </c>
      <c r="G61" s="73" t="s">
        <v>156</v>
      </c>
      <c r="H61" s="38">
        <v>1</v>
      </c>
      <c r="I61" s="328"/>
      <c r="J61" s="305"/>
      <c r="K61" s="310"/>
      <c r="L61" s="282"/>
      <c r="M61" s="299">
        <f>'PROGRAMACIÓN DE META '!AE55</f>
        <v>0</v>
      </c>
      <c r="N61" s="126" t="s">
        <v>157</v>
      </c>
      <c r="O61" s="64" t="s">
        <v>31</v>
      </c>
      <c r="P61" s="26" t="s">
        <v>121</v>
      </c>
      <c r="Q61" s="122"/>
      <c r="R61" s="77" t="s">
        <v>0</v>
      </c>
      <c r="S61" s="77"/>
      <c r="T61" s="77" t="s">
        <v>0</v>
      </c>
    </row>
    <row r="62" spans="2:20" s="36" customFormat="1" ht="119.1" customHeight="1" x14ac:dyDescent="0.3">
      <c r="B62" s="390"/>
      <c r="C62" s="393"/>
      <c r="D62" s="402"/>
      <c r="E62" s="64" t="s">
        <v>28</v>
      </c>
      <c r="F62" s="137" t="s">
        <v>158</v>
      </c>
      <c r="G62" s="93" t="s">
        <v>159</v>
      </c>
      <c r="H62" s="38">
        <v>1</v>
      </c>
      <c r="I62" s="328"/>
      <c r="J62" s="305"/>
      <c r="K62" s="310"/>
      <c r="L62" s="282"/>
      <c r="M62" s="311">
        <f>'PROGRAMACIÓN DE META '!AE56</f>
        <v>0</v>
      </c>
      <c r="N62" s="144" t="s">
        <v>425</v>
      </c>
      <c r="O62" s="64" t="s">
        <v>31</v>
      </c>
      <c r="P62" s="26" t="s">
        <v>121</v>
      </c>
      <c r="Q62" s="122" t="s">
        <v>0</v>
      </c>
      <c r="R62" s="77" t="s">
        <v>0</v>
      </c>
      <c r="S62" s="77" t="s">
        <v>0</v>
      </c>
      <c r="T62" s="77" t="s">
        <v>0</v>
      </c>
    </row>
    <row r="63" spans="2:20" s="36" customFormat="1" ht="80.099999999999994" customHeight="1" thickBot="1" x14ac:dyDescent="0.35">
      <c r="B63" s="390"/>
      <c r="C63" s="394"/>
      <c r="D63" s="403"/>
      <c r="E63" s="87" t="s">
        <v>160</v>
      </c>
      <c r="F63" s="287" t="s">
        <v>161</v>
      </c>
      <c r="G63" s="82" t="s">
        <v>162</v>
      </c>
      <c r="H63" s="39">
        <v>1</v>
      </c>
      <c r="I63" s="332"/>
      <c r="J63" s="312"/>
      <c r="K63" s="149"/>
      <c r="L63" s="148"/>
      <c r="M63" s="313">
        <f>'PROGRAMACIÓN DE META '!AE57</f>
        <v>0</v>
      </c>
      <c r="N63" s="314" t="s">
        <v>426</v>
      </c>
      <c r="O63" s="87" t="s">
        <v>31</v>
      </c>
      <c r="P63" s="28" t="s">
        <v>121</v>
      </c>
      <c r="Q63" s="116"/>
      <c r="R63" s="88"/>
      <c r="S63" s="88"/>
      <c r="T63" s="88" t="s">
        <v>0</v>
      </c>
    </row>
    <row r="64" spans="2:20" s="36" customFormat="1" ht="80.099999999999994" customHeight="1" x14ac:dyDescent="0.3">
      <c r="B64" s="390"/>
      <c r="C64" s="392" t="s">
        <v>163</v>
      </c>
      <c r="D64" s="401" t="s">
        <v>28</v>
      </c>
      <c r="E64" s="70" t="s">
        <v>28</v>
      </c>
      <c r="F64" s="135" t="s">
        <v>397</v>
      </c>
      <c r="G64" s="109" t="s">
        <v>164</v>
      </c>
      <c r="H64" s="37">
        <v>1</v>
      </c>
      <c r="I64" s="327"/>
      <c r="J64" s="334"/>
      <c r="K64" s="335"/>
      <c r="L64" s="334"/>
      <c r="M64" s="298">
        <f>'PROGRAMACIÓN DE META '!AE58</f>
        <v>0</v>
      </c>
      <c r="N64" s="118" t="s">
        <v>398</v>
      </c>
      <c r="O64" s="70" t="s">
        <v>31</v>
      </c>
      <c r="P64" s="27" t="s">
        <v>165</v>
      </c>
      <c r="Q64" s="119"/>
      <c r="R64" s="71" t="s">
        <v>0</v>
      </c>
      <c r="S64" s="71"/>
      <c r="T64" s="71"/>
    </row>
    <row r="65" spans="2:20" s="36" customFormat="1" ht="80.099999999999994" customHeight="1" x14ac:dyDescent="0.3">
      <c r="B65" s="390"/>
      <c r="C65" s="393"/>
      <c r="D65" s="402"/>
      <c r="E65" s="64" t="s">
        <v>28</v>
      </c>
      <c r="F65" s="129" t="s">
        <v>166</v>
      </c>
      <c r="G65" s="139" t="s">
        <v>167</v>
      </c>
      <c r="H65" s="38">
        <v>1</v>
      </c>
      <c r="I65" s="328"/>
      <c r="J65" s="282"/>
      <c r="K65" s="310"/>
      <c r="L65" s="282"/>
      <c r="M65" s="299">
        <f>'PROGRAMACIÓN DE META '!AE59</f>
        <v>0</v>
      </c>
      <c r="N65" s="121"/>
      <c r="O65" s="64" t="s">
        <v>31</v>
      </c>
      <c r="P65" s="26" t="s">
        <v>165</v>
      </c>
      <c r="Q65" s="122"/>
      <c r="R65" s="77"/>
      <c r="S65" s="77" t="s">
        <v>0</v>
      </c>
      <c r="T65" s="77"/>
    </row>
    <row r="66" spans="2:20" s="36" customFormat="1" ht="87" customHeight="1" thickBot="1" x14ac:dyDescent="0.35">
      <c r="B66" s="390"/>
      <c r="C66" s="394"/>
      <c r="D66" s="403"/>
      <c r="E66" s="87" t="s">
        <v>28</v>
      </c>
      <c r="F66" s="140" t="s">
        <v>168</v>
      </c>
      <c r="G66" s="82" t="s">
        <v>399</v>
      </c>
      <c r="H66" s="114">
        <v>1</v>
      </c>
      <c r="I66" s="326"/>
      <c r="J66" s="283"/>
      <c r="K66" s="326"/>
      <c r="L66" s="283"/>
      <c r="M66" s="301">
        <f>'PROGRAMACIÓN DE META '!AE60</f>
        <v>0</v>
      </c>
      <c r="N66" s="141" t="s">
        <v>427</v>
      </c>
      <c r="O66" s="87" t="s">
        <v>31</v>
      </c>
      <c r="P66" s="28" t="s">
        <v>165</v>
      </c>
      <c r="Q66" s="116" t="s">
        <v>0</v>
      </c>
      <c r="R66" s="88" t="s">
        <v>0</v>
      </c>
      <c r="S66" s="88" t="s">
        <v>0</v>
      </c>
      <c r="T66" s="88" t="s">
        <v>0</v>
      </c>
    </row>
    <row r="67" spans="2:20" s="36" customFormat="1" ht="87" customHeight="1" x14ac:dyDescent="0.3">
      <c r="B67" s="390"/>
      <c r="C67" s="392" t="s">
        <v>169</v>
      </c>
      <c r="D67" s="401">
        <v>76.2</v>
      </c>
      <c r="E67" s="70" t="s">
        <v>170</v>
      </c>
      <c r="F67" s="142" t="s">
        <v>400</v>
      </c>
      <c r="G67" s="117" t="s">
        <v>171</v>
      </c>
      <c r="H67" s="37">
        <v>1</v>
      </c>
      <c r="I67" s="327"/>
      <c r="J67" s="334"/>
      <c r="K67" s="335"/>
      <c r="L67" s="334"/>
      <c r="M67" s="298">
        <f>'PROGRAMACIÓN DE META '!AE61</f>
        <v>0</v>
      </c>
      <c r="N67" s="118" t="s">
        <v>401</v>
      </c>
      <c r="O67" s="70" t="s">
        <v>31</v>
      </c>
      <c r="P67" s="27" t="s">
        <v>172</v>
      </c>
      <c r="Q67" s="119"/>
      <c r="R67" s="71" t="s">
        <v>0</v>
      </c>
      <c r="S67" s="71"/>
      <c r="T67" s="71"/>
    </row>
    <row r="68" spans="2:20" s="36" customFormat="1" ht="82.5" customHeight="1" x14ac:dyDescent="0.3">
      <c r="B68" s="390"/>
      <c r="C68" s="393"/>
      <c r="D68" s="402"/>
      <c r="E68" s="64" t="s">
        <v>173</v>
      </c>
      <c r="F68" s="129" t="s">
        <v>174</v>
      </c>
      <c r="G68" s="73" t="s">
        <v>175</v>
      </c>
      <c r="H68" s="143">
        <v>1</v>
      </c>
      <c r="I68" s="328"/>
      <c r="J68" s="337"/>
      <c r="K68" s="330"/>
      <c r="L68" s="337"/>
      <c r="M68" s="299">
        <f>'PROGRAMACIÓN DE META '!AE62</f>
        <v>0</v>
      </c>
      <c r="N68" s="126" t="s">
        <v>402</v>
      </c>
      <c r="O68" s="64" t="s">
        <v>31</v>
      </c>
      <c r="P68" s="26" t="s">
        <v>172</v>
      </c>
      <c r="Q68" s="122"/>
      <c r="R68" s="77" t="s">
        <v>0</v>
      </c>
      <c r="S68" s="77"/>
      <c r="T68" s="77" t="s">
        <v>0</v>
      </c>
    </row>
    <row r="69" spans="2:20" s="36" customFormat="1" ht="82.5" customHeight="1" x14ac:dyDescent="0.3">
      <c r="B69" s="390"/>
      <c r="C69" s="393"/>
      <c r="D69" s="402"/>
      <c r="E69" s="64" t="s">
        <v>176</v>
      </c>
      <c r="F69" s="137" t="s">
        <v>177</v>
      </c>
      <c r="G69" s="73" t="s">
        <v>178</v>
      </c>
      <c r="H69" s="143">
        <v>1</v>
      </c>
      <c r="I69" s="328"/>
      <c r="J69" s="337"/>
      <c r="K69" s="330"/>
      <c r="L69" s="337"/>
      <c r="M69" s="299">
        <f>'PROGRAMACIÓN DE META '!AE63</f>
        <v>0</v>
      </c>
      <c r="N69" s="121"/>
      <c r="O69" s="64" t="s">
        <v>31</v>
      </c>
      <c r="P69" s="26" t="s">
        <v>172</v>
      </c>
      <c r="Q69" s="122"/>
      <c r="R69" s="77"/>
      <c r="S69" s="77" t="s">
        <v>0</v>
      </c>
      <c r="T69" s="77"/>
    </row>
    <row r="70" spans="2:20" s="36" customFormat="1" ht="93.6" customHeight="1" x14ac:dyDescent="0.3">
      <c r="B70" s="390"/>
      <c r="C70" s="393"/>
      <c r="D70" s="402"/>
      <c r="E70" s="399" t="s">
        <v>179</v>
      </c>
      <c r="F70" s="137" t="s">
        <v>180</v>
      </c>
      <c r="G70" s="73" t="s">
        <v>181</v>
      </c>
      <c r="H70" s="143">
        <v>1</v>
      </c>
      <c r="I70" s="328"/>
      <c r="J70" s="337"/>
      <c r="K70" s="330"/>
      <c r="L70" s="337"/>
      <c r="M70" s="299">
        <f>'PROGRAMACIÓN DE META '!AE64</f>
        <v>0</v>
      </c>
      <c r="N70" s="304" t="s">
        <v>428</v>
      </c>
      <c r="O70" s="64"/>
      <c r="P70" s="26"/>
      <c r="Q70" s="122"/>
      <c r="R70" s="77" t="s">
        <v>0</v>
      </c>
      <c r="S70" s="77"/>
      <c r="T70" s="77" t="s">
        <v>0</v>
      </c>
    </row>
    <row r="71" spans="2:20" s="36" customFormat="1" ht="120.95" customHeight="1" x14ac:dyDescent="0.3">
      <c r="B71" s="390"/>
      <c r="C71" s="393"/>
      <c r="D71" s="402"/>
      <c r="E71" s="395"/>
      <c r="F71" s="137" t="s">
        <v>182</v>
      </c>
      <c r="G71" s="73" t="s">
        <v>183</v>
      </c>
      <c r="H71" s="38">
        <v>1</v>
      </c>
      <c r="I71" s="328"/>
      <c r="J71" s="282"/>
      <c r="K71" s="310"/>
      <c r="L71" s="282"/>
      <c r="M71" s="299">
        <f>'PROGRAMACIÓN DE META '!AE65</f>
        <v>0</v>
      </c>
      <c r="N71" s="144" t="s">
        <v>184</v>
      </c>
      <c r="O71" s="64" t="s">
        <v>31</v>
      </c>
      <c r="P71" s="26" t="s">
        <v>172</v>
      </c>
      <c r="Q71" s="122"/>
      <c r="R71" s="77" t="s">
        <v>0</v>
      </c>
      <c r="S71" s="77"/>
      <c r="T71" s="77"/>
    </row>
    <row r="72" spans="2:20" s="36" customFormat="1" ht="110.1" customHeight="1" x14ac:dyDescent="0.3">
      <c r="B72" s="390"/>
      <c r="C72" s="393"/>
      <c r="D72" s="402"/>
      <c r="E72" s="64" t="s">
        <v>185</v>
      </c>
      <c r="F72" s="129" t="s">
        <v>186</v>
      </c>
      <c r="G72" s="120" t="s">
        <v>187</v>
      </c>
      <c r="H72" s="38">
        <v>1</v>
      </c>
      <c r="I72" s="328"/>
      <c r="J72" s="282"/>
      <c r="K72" s="310"/>
      <c r="L72" s="282"/>
      <c r="M72" s="299">
        <f>'PROGRAMACIÓN DE META '!AE66</f>
        <v>0</v>
      </c>
      <c r="N72" s="144" t="s">
        <v>188</v>
      </c>
      <c r="O72" s="64" t="s">
        <v>31</v>
      </c>
      <c r="P72" s="26" t="s">
        <v>172</v>
      </c>
      <c r="Q72" s="122"/>
      <c r="R72" s="77" t="s">
        <v>0</v>
      </c>
      <c r="S72" s="77"/>
      <c r="T72" s="77"/>
    </row>
    <row r="73" spans="2:20" s="36" customFormat="1" ht="120.6" customHeight="1" x14ac:dyDescent="0.3">
      <c r="B73" s="390"/>
      <c r="C73" s="393"/>
      <c r="D73" s="402"/>
      <c r="E73" s="64" t="s">
        <v>189</v>
      </c>
      <c r="F73" s="137" t="s">
        <v>190</v>
      </c>
      <c r="G73" s="73" t="s">
        <v>191</v>
      </c>
      <c r="H73" s="38">
        <v>1</v>
      </c>
      <c r="I73" s="328"/>
      <c r="J73" s="306"/>
      <c r="K73" s="338"/>
      <c r="L73" s="306"/>
      <c r="M73" s="299">
        <f>'PROGRAMACIÓN DE META '!AE67</f>
        <v>0</v>
      </c>
      <c r="N73" s="97" t="s">
        <v>403</v>
      </c>
      <c r="O73" s="64" t="s">
        <v>31</v>
      </c>
      <c r="P73" s="26" t="s">
        <v>172</v>
      </c>
      <c r="Q73" s="122"/>
      <c r="R73" s="77"/>
      <c r="S73" s="77" t="s">
        <v>0</v>
      </c>
      <c r="T73" s="77" t="s">
        <v>0</v>
      </c>
    </row>
    <row r="74" spans="2:20" s="36" customFormat="1" ht="83.25" customHeight="1" thickBot="1" x14ac:dyDescent="0.35">
      <c r="B74" s="390"/>
      <c r="C74" s="394"/>
      <c r="D74" s="403"/>
      <c r="E74" s="87" t="s">
        <v>192</v>
      </c>
      <c r="F74" s="145" t="s">
        <v>193</v>
      </c>
      <c r="G74" s="146" t="s">
        <v>194</v>
      </c>
      <c r="H74" s="39">
        <v>4</v>
      </c>
      <c r="I74" s="332"/>
      <c r="J74" s="148"/>
      <c r="K74" s="149"/>
      <c r="L74" s="148"/>
      <c r="M74" s="301">
        <f>'PROGRAMACIÓN DE META '!AE68</f>
        <v>0</v>
      </c>
      <c r="N74" s="141" t="s">
        <v>195</v>
      </c>
      <c r="O74" s="87" t="s">
        <v>31</v>
      </c>
      <c r="P74" s="28" t="s">
        <v>172</v>
      </c>
      <c r="Q74" s="116" t="s">
        <v>0</v>
      </c>
      <c r="R74" s="88" t="s">
        <v>0</v>
      </c>
      <c r="S74" s="88" t="s">
        <v>0</v>
      </c>
      <c r="T74" s="88" t="s">
        <v>0</v>
      </c>
    </row>
    <row r="75" spans="2:20" s="36" customFormat="1" ht="75" customHeight="1" x14ac:dyDescent="0.3">
      <c r="B75" s="390"/>
      <c r="C75" s="414" t="s">
        <v>196</v>
      </c>
      <c r="D75" s="401">
        <v>73.5</v>
      </c>
      <c r="E75" s="70" t="s">
        <v>197</v>
      </c>
      <c r="F75" s="68" t="s">
        <v>198</v>
      </c>
      <c r="G75" s="117" t="s">
        <v>199</v>
      </c>
      <c r="H75" s="37">
        <v>1</v>
      </c>
      <c r="I75" s="327"/>
      <c r="J75" s="334"/>
      <c r="K75" s="335"/>
      <c r="L75" s="334"/>
      <c r="M75" s="298">
        <f>'PROGRAMACIÓN DE META '!AE69</f>
        <v>0</v>
      </c>
      <c r="N75" s="147"/>
      <c r="O75" s="70" t="s">
        <v>31</v>
      </c>
      <c r="P75" s="27" t="s">
        <v>76</v>
      </c>
      <c r="Q75" s="119"/>
      <c r="R75" s="71"/>
      <c r="S75" s="71"/>
      <c r="T75" s="71" t="s">
        <v>0</v>
      </c>
    </row>
    <row r="76" spans="2:20" s="36" customFormat="1" ht="93.95" customHeight="1" thickBot="1" x14ac:dyDescent="0.35">
      <c r="B76" s="390"/>
      <c r="C76" s="415"/>
      <c r="D76" s="403"/>
      <c r="E76" s="87" t="s">
        <v>200</v>
      </c>
      <c r="F76" s="82" t="s">
        <v>201</v>
      </c>
      <c r="G76" s="113" t="s">
        <v>202</v>
      </c>
      <c r="H76" s="39">
        <v>1</v>
      </c>
      <c r="I76" s="332"/>
      <c r="J76" s="148"/>
      <c r="K76" s="149"/>
      <c r="L76" s="148"/>
      <c r="M76" s="301">
        <f>'PROGRAMACIÓN DE META '!AE70</f>
        <v>0</v>
      </c>
      <c r="N76" s="314"/>
      <c r="O76" s="41" t="s">
        <v>31</v>
      </c>
      <c r="P76" s="28" t="s">
        <v>76</v>
      </c>
      <c r="Q76" s="88"/>
      <c r="R76" s="88" t="s">
        <v>0</v>
      </c>
      <c r="S76" s="88"/>
      <c r="T76" s="88"/>
    </row>
    <row r="77" spans="2:20" s="36" customFormat="1" ht="147" customHeight="1" x14ac:dyDescent="0.3">
      <c r="B77" s="390"/>
      <c r="C77" s="392" t="s">
        <v>203</v>
      </c>
      <c r="D77" s="416" t="s">
        <v>28</v>
      </c>
      <c r="E77" s="392" t="s">
        <v>28</v>
      </c>
      <c r="F77" s="150" t="s">
        <v>204</v>
      </c>
      <c r="G77" s="151" t="s">
        <v>205</v>
      </c>
      <c r="H77" s="152">
        <v>1</v>
      </c>
      <c r="I77" s="154"/>
      <c r="J77" s="153"/>
      <c r="K77" s="154"/>
      <c r="L77" s="153"/>
      <c r="M77" s="298">
        <f>'PROGRAMACIÓN DE META '!AE71</f>
        <v>0</v>
      </c>
      <c r="N77" s="108" t="s">
        <v>404</v>
      </c>
      <c r="O77" s="42" t="s">
        <v>31</v>
      </c>
      <c r="P77" s="27" t="s">
        <v>32</v>
      </c>
      <c r="Q77" s="71" t="s">
        <v>0</v>
      </c>
      <c r="R77" s="71" t="s">
        <v>0</v>
      </c>
      <c r="S77" s="71" t="s">
        <v>0</v>
      </c>
      <c r="T77" s="71" t="s">
        <v>0</v>
      </c>
    </row>
    <row r="78" spans="2:20" s="36" customFormat="1" ht="63" customHeight="1" thickBot="1" x14ac:dyDescent="0.35">
      <c r="B78" s="391"/>
      <c r="C78" s="394"/>
      <c r="D78" s="417"/>
      <c r="E78" s="394"/>
      <c r="F78" s="94" t="s">
        <v>206</v>
      </c>
      <c r="G78" s="146" t="s">
        <v>207</v>
      </c>
      <c r="H78" s="39">
        <v>1</v>
      </c>
      <c r="I78" s="332"/>
      <c r="J78" s="148"/>
      <c r="K78" s="149"/>
      <c r="L78" s="148"/>
      <c r="M78" s="301">
        <f>'PROGRAMACIÓN DE META '!AE72</f>
        <v>0</v>
      </c>
      <c r="N78" s="98" t="s">
        <v>405</v>
      </c>
      <c r="O78" s="87" t="s">
        <v>31</v>
      </c>
      <c r="P78" s="28" t="s">
        <v>119</v>
      </c>
      <c r="Q78" s="116" t="s">
        <v>0</v>
      </c>
      <c r="R78" s="88" t="s">
        <v>0</v>
      </c>
      <c r="S78" s="88" t="s">
        <v>0</v>
      </c>
      <c r="T78" s="88" t="s">
        <v>0</v>
      </c>
    </row>
    <row r="79" spans="2:20" s="36" customFormat="1" ht="95.1" customHeight="1" x14ac:dyDescent="0.3">
      <c r="B79" s="389" t="s">
        <v>208</v>
      </c>
      <c r="C79" s="392" t="s">
        <v>209</v>
      </c>
      <c r="D79" s="401">
        <v>97</v>
      </c>
      <c r="E79" s="70" t="s">
        <v>210</v>
      </c>
      <c r="F79" s="150" t="s">
        <v>211</v>
      </c>
      <c r="G79" s="117" t="s">
        <v>212</v>
      </c>
      <c r="H79" s="110">
        <v>1</v>
      </c>
      <c r="I79" s="333"/>
      <c r="J79" s="153"/>
      <c r="K79" s="154"/>
      <c r="L79" s="153"/>
      <c r="M79" s="298">
        <f>'PROGRAMACIÓN DE META '!AE73</f>
        <v>0</v>
      </c>
      <c r="N79" s="136" t="s">
        <v>213</v>
      </c>
      <c r="O79" s="70" t="s">
        <v>31</v>
      </c>
      <c r="P79" s="27" t="s">
        <v>119</v>
      </c>
      <c r="Q79" s="119"/>
      <c r="R79" s="71" t="s">
        <v>0</v>
      </c>
      <c r="S79" s="71" t="s">
        <v>0</v>
      </c>
      <c r="T79" s="71" t="s">
        <v>0</v>
      </c>
    </row>
    <row r="80" spans="2:20" s="36" customFormat="1" ht="90" customHeight="1" thickBot="1" x14ac:dyDescent="0.35">
      <c r="B80" s="391"/>
      <c r="C80" s="394"/>
      <c r="D80" s="403"/>
      <c r="E80" s="87" t="s">
        <v>28</v>
      </c>
      <c r="F80" s="94" t="s">
        <v>214</v>
      </c>
      <c r="G80" s="82" t="s">
        <v>215</v>
      </c>
      <c r="H80" s="39">
        <v>4</v>
      </c>
      <c r="I80" s="322"/>
      <c r="J80" s="84"/>
      <c r="K80" s="85"/>
      <c r="L80" s="84"/>
      <c r="M80" s="292">
        <f>'PROGRAMACIÓN DE META '!AE74</f>
        <v>0</v>
      </c>
      <c r="N80" s="86" t="s">
        <v>406</v>
      </c>
      <c r="O80" s="87" t="s">
        <v>31</v>
      </c>
      <c r="P80" s="41" t="s">
        <v>76</v>
      </c>
      <c r="Q80" s="88" t="s">
        <v>0</v>
      </c>
      <c r="R80" s="88" t="s">
        <v>0</v>
      </c>
      <c r="S80" s="88" t="s">
        <v>0</v>
      </c>
      <c r="T80" s="88" t="s">
        <v>0</v>
      </c>
    </row>
    <row r="81" spans="2:20" s="36" customFormat="1" ht="108.6" customHeight="1" x14ac:dyDescent="0.3">
      <c r="B81" s="418" t="s">
        <v>216</v>
      </c>
      <c r="C81" s="414" t="s">
        <v>217</v>
      </c>
      <c r="D81" s="401">
        <v>79.400000000000006</v>
      </c>
      <c r="E81" s="70" t="s">
        <v>218</v>
      </c>
      <c r="F81" s="68" t="s">
        <v>407</v>
      </c>
      <c r="G81" s="150" t="s">
        <v>219</v>
      </c>
      <c r="H81" s="37"/>
      <c r="I81" s="323"/>
      <c r="J81" s="90"/>
      <c r="K81" s="91"/>
      <c r="L81" s="90"/>
      <c r="M81" s="294">
        <f>'PROGRAMACIÓN DE META '!AE75</f>
        <v>0</v>
      </c>
      <c r="N81" s="157"/>
      <c r="O81" s="70" t="s">
        <v>31</v>
      </c>
      <c r="P81" s="42" t="s">
        <v>220</v>
      </c>
      <c r="Q81" s="71"/>
      <c r="R81" s="71"/>
      <c r="S81" s="71" t="s">
        <v>0</v>
      </c>
      <c r="T81" s="71" t="s">
        <v>0</v>
      </c>
    </row>
    <row r="82" spans="2:20" s="36" customFormat="1" ht="108.95" customHeight="1" x14ac:dyDescent="0.3">
      <c r="B82" s="419"/>
      <c r="C82" s="421"/>
      <c r="D82" s="402"/>
      <c r="E82" s="399" t="s">
        <v>221</v>
      </c>
      <c r="F82" s="400" t="s">
        <v>222</v>
      </c>
      <c r="G82" s="81" t="s">
        <v>223</v>
      </c>
      <c r="H82" s="38">
        <v>1</v>
      </c>
      <c r="I82" s="320"/>
      <c r="J82" s="75"/>
      <c r="K82" s="74"/>
      <c r="L82" s="75"/>
      <c r="M82" s="295">
        <f>'PROGRAMACIÓN DE META '!AE76</f>
        <v>0</v>
      </c>
      <c r="N82" s="160" t="s">
        <v>224</v>
      </c>
      <c r="O82" s="64" t="s">
        <v>31</v>
      </c>
      <c r="P82" s="43" t="s">
        <v>220</v>
      </c>
      <c r="Q82" s="77" t="s">
        <v>0</v>
      </c>
      <c r="R82" s="77" t="s">
        <v>0</v>
      </c>
      <c r="S82" s="77"/>
      <c r="T82" s="77"/>
    </row>
    <row r="83" spans="2:20" s="36" customFormat="1" ht="66.95" customHeight="1" x14ac:dyDescent="0.3">
      <c r="B83" s="419"/>
      <c r="C83" s="421"/>
      <c r="D83" s="402"/>
      <c r="E83" s="395"/>
      <c r="F83" s="398"/>
      <c r="G83" s="81" t="s">
        <v>225</v>
      </c>
      <c r="H83" s="38">
        <v>1</v>
      </c>
      <c r="I83" s="320"/>
      <c r="J83" s="75"/>
      <c r="K83" s="74"/>
      <c r="L83" s="75"/>
      <c r="M83" s="295">
        <f>'PROGRAMACIÓN DE META '!AE77</f>
        <v>0</v>
      </c>
      <c r="N83" s="160"/>
      <c r="O83" s="64" t="s">
        <v>31</v>
      </c>
      <c r="P83" s="43" t="s">
        <v>220</v>
      </c>
      <c r="Q83" s="77"/>
      <c r="R83" s="77"/>
      <c r="S83" s="77" t="s">
        <v>0</v>
      </c>
      <c r="T83" s="77" t="s">
        <v>0</v>
      </c>
    </row>
    <row r="84" spans="2:20" s="36" customFormat="1" ht="51.95" customHeight="1" x14ac:dyDescent="0.3">
      <c r="B84" s="419"/>
      <c r="C84" s="421"/>
      <c r="D84" s="402"/>
      <c r="E84" s="64" t="s">
        <v>221</v>
      </c>
      <c r="F84" s="79" t="s">
        <v>226</v>
      </c>
      <c r="G84" s="81" t="s">
        <v>227</v>
      </c>
      <c r="H84" s="38">
        <v>1</v>
      </c>
      <c r="I84" s="320"/>
      <c r="J84" s="290"/>
      <c r="K84" s="74"/>
      <c r="L84" s="75"/>
      <c r="M84" s="295">
        <f>'PROGRAMACIÓN DE META '!AE78</f>
        <v>0</v>
      </c>
      <c r="N84" s="160" t="s">
        <v>228</v>
      </c>
      <c r="O84" s="64" t="s">
        <v>31</v>
      </c>
      <c r="P84" s="43" t="s">
        <v>220</v>
      </c>
      <c r="Q84" s="77" t="s">
        <v>0</v>
      </c>
      <c r="R84" s="77" t="s">
        <v>0</v>
      </c>
      <c r="S84" s="77" t="s">
        <v>0</v>
      </c>
      <c r="T84" s="77" t="s">
        <v>0</v>
      </c>
    </row>
    <row r="85" spans="2:20" s="36" customFormat="1" ht="118.5" customHeight="1" x14ac:dyDescent="0.3">
      <c r="B85" s="419"/>
      <c r="C85" s="421"/>
      <c r="D85" s="402"/>
      <c r="E85" s="399" t="s">
        <v>229</v>
      </c>
      <c r="F85" s="400" t="s">
        <v>230</v>
      </c>
      <c r="G85" s="81" t="s">
        <v>231</v>
      </c>
      <c r="H85" s="38">
        <v>1</v>
      </c>
      <c r="I85" s="320"/>
      <c r="J85" s="290"/>
      <c r="K85" s="74"/>
      <c r="L85" s="75"/>
      <c r="M85" s="295">
        <f>'PROGRAMACIÓN DE META '!AE79</f>
        <v>0</v>
      </c>
      <c r="N85" s="160" t="s">
        <v>232</v>
      </c>
      <c r="O85" s="64" t="s">
        <v>31</v>
      </c>
      <c r="P85" s="43" t="s">
        <v>220</v>
      </c>
      <c r="Q85" s="77" t="s">
        <v>0</v>
      </c>
      <c r="R85" s="77" t="s">
        <v>0</v>
      </c>
      <c r="S85" s="77"/>
      <c r="T85" s="77"/>
    </row>
    <row r="86" spans="2:20" s="36" customFormat="1" ht="168.95" customHeight="1" x14ac:dyDescent="0.3">
      <c r="B86" s="419"/>
      <c r="C86" s="421"/>
      <c r="D86" s="402"/>
      <c r="E86" s="395"/>
      <c r="F86" s="398"/>
      <c r="G86" s="81" t="s">
        <v>233</v>
      </c>
      <c r="H86" s="38">
        <v>1</v>
      </c>
      <c r="I86" s="320"/>
      <c r="J86" s="75"/>
      <c r="K86" s="74"/>
      <c r="L86" s="75"/>
      <c r="M86" s="295">
        <f>'PROGRAMACIÓN DE META '!AE80</f>
        <v>0</v>
      </c>
      <c r="N86" s="160"/>
      <c r="O86" s="64" t="s">
        <v>31</v>
      </c>
      <c r="P86" s="43" t="s">
        <v>220</v>
      </c>
      <c r="Q86" s="77"/>
      <c r="R86" s="77"/>
      <c r="S86" s="77" t="s">
        <v>0</v>
      </c>
      <c r="T86" s="77" t="s">
        <v>0</v>
      </c>
    </row>
    <row r="87" spans="2:20" s="36" customFormat="1" ht="98.1" customHeight="1" x14ac:dyDescent="0.3">
      <c r="B87" s="419"/>
      <c r="C87" s="421"/>
      <c r="D87" s="402"/>
      <c r="E87" s="64" t="s">
        <v>234</v>
      </c>
      <c r="F87" s="79" t="s">
        <v>235</v>
      </c>
      <c r="G87" s="81" t="s">
        <v>236</v>
      </c>
      <c r="H87" s="38">
        <v>1</v>
      </c>
      <c r="I87" s="320"/>
      <c r="J87" s="75"/>
      <c r="K87" s="74"/>
      <c r="L87" s="75"/>
      <c r="M87" s="295">
        <f>'PROGRAMACIÓN DE META '!AE81</f>
        <v>0</v>
      </c>
      <c r="N87" s="160"/>
      <c r="O87" s="64" t="s">
        <v>31</v>
      </c>
      <c r="P87" s="43" t="s">
        <v>220</v>
      </c>
      <c r="Q87" s="77"/>
      <c r="R87" s="77"/>
      <c r="S87" s="77"/>
      <c r="T87" s="77" t="s">
        <v>0</v>
      </c>
    </row>
    <row r="88" spans="2:20" s="36" customFormat="1" ht="75" customHeight="1" x14ac:dyDescent="0.3">
      <c r="B88" s="419"/>
      <c r="C88" s="421"/>
      <c r="D88" s="402"/>
      <c r="E88" s="64" t="s">
        <v>237</v>
      </c>
      <c r="F88" s="79" t="s">
        <v>238</v>
      </c>
      <c r="G88" s="79" t="s">
        <v>239</v>
      </c>
      <c r="H88" s="38">
        <v>1</v>
      </c>
      <c r="I88" s="320"/>
      <c r="J88" s="75"/>
      <c r="K88" s="74"/>
      <c r="L88" s="75"/>
      <c r="M88" s="295">
        <f>'PROGRAMACIÓN DE META '!AE82</f>
        <v>0</v>
      </c>
      <c r="N88" s="160" t="s">
        <v>408</v>
      </c>
      <c r="O88" s="64" t="s">
        <v>31</v>
      </c>
      <c r="P88" s="43" t="s">
        <v>220</v>
      </c>
      <c r="Q88" s="138"/>
      <c r="R88" s="138"/>
      <c r="S88" s="138"/>
      <c r="T88" s="138" t="s">
        <v>0</v>
      </c>
    </row>
    <row r="89" spans="2:20" s="36" customFormat="1" ht="75" customHeight="1" x14ac:dyDescent="0.3">
      <c r="B89" s="419"/>
      <c r="C89" s="421"/>
      <c r="D89" s="402"/>
      <c r="E89" s="64" t="s">
        <v>240</v>
      </c>
      <c r="F89" s="81" t="s">
        <v>241</v>
      </c>
      <c r="G89" s="81" t="s">
        <v>242</v>
      </c>
      <c r="H89" s="38">
        <v>1</v>
      </c>
      <c r="I89" s="320"/>
      <c r="J89" s="75"/>
      <c r="K89" s="74"/>
      <c r="L89" s="75"/>
      <c r="M89" s="295">
        <f>'PROGRAMACIÓN DE META '!AE83</f>
        <v>0</v>
      </c>
      <c r="N89" s="160" t="s">
        <v>409</v>
      </c>
      <c r="O89" s="64" t="s">
        <v>31</v>
      </c>
      <c r="P89" s="43" t="s">
        <v>220</v>
      </c>
      <c r="Q89" s="77"/>
      <c r="R89" s="77"/>
      <c r="S89" s="77"/>
      <c r="T89" s="77" t="s">
        <v>0</v>
      </c>
    </row>
    <row r="90" spans="2:20" s="36" customFormat="1" ht="153" customHeight="1" thickBot="1" x14ac:dyDescent="0.35">
      <c r="B90" s="419"/>
      <c r="C90" s="415"/>
      <c r="D90" s="403"/>
      <c r="E90" s="87" t="s">
        <v>243</v>
      </c>
      <c r="F90" s="94" t="s">
        <v>244</v>
      </c>
      <c r="G90" s="94" t="s">
        <v>245</v>
      </c>
      <c r="H90" s="39">
        <v>2</v>
      </c>
      <c r="I90" s="322"/>
      <c r="J90" s="84"/>
      <c r="K90" s="85"/>
      <c r="L90" s="84"/>
      <c r="M90" s="292">
        <f>'PROGRAMACIÓN DE META '!AE84</f>
        <v>0</v>
      </c>
      <c r="N90" s="161"/>
      <c r="O90" s="87" t="s">
        <v>31</v>
      </c>
      <c r="P90" s="41" t="s">
        <v>220</v>
      </c>
      <c r="Q90" s="162"/>
      <c r="R90" s="162"/>
      <c r="S90" s="162" t="s">
        <v>54</v>
      </c>
      <c r="T90" s="162"/>
    </row>
    <row r="91" spans="2:20" s="36" customFormat="1" ht="148.5" customHeight="1" x14ac:dyDescent="0.3">
      <c r="B91" s="419"/>
      <c r="C91" s="392" t="s">
        <v>246</v>
      </c>
      <c r="D91" s="401">
        <v>70.5</v>
      </c>
      <c r="E91" s="70" t="s">
        <v>28</v>
      </c>
      <c r="F91" s="109" t="s">
        <v>247</v>
      </c>
      <c r="G91" s="109" t="s">
        <v>248</v>
      </c>
      <c r="H91" s="37">
        <v>1</v>
      </c>
      <c r="I91" s="323"/>
      <c r="J91" s="318"/>
      <c r="K91" s="91"/>
      <c r="L91" s="90"/>
      <c r="M91" s="294">
        <f>'PROGRAMACIÓN DE META '!AE85</f>
        <v>0</v>
      </c>
      <c r="N91" s="157" t="s">
        <v>410</v>
      </c>
      <c r="O91" s="70" t="s">
        <v>31</v>
      </c>
      <c r="P91" s="42" t="s">
        <v>249</v>
      </c>
      <c r="Q91" s="71"/>
      <c r="R91" s="71" t="s">
        <v>0</v>
      </c>
      <c r="S91" s="71"/>
      <c r="T91" s="71"/>
    </row>
    <row r="92" spans="2:20" s="36" customFormat="1" ht="95.1" customHeight="1" x14ac:dyDescent="0.3">
      <c r="B92" s="419"/>
      <c r="C92" s="393"/>
      <c r="D92" s="402"/>
      <c r="E92" s="43" t="s">
        <v>28</v>
      </c>
      <c r="F92" s="93" t="s">
        <v>250</v>
      </c>
      <c r="G92" s="93" t="s">
        <v>251</v>
      </c>
      <c r="H92" s="143">
        <v>1</v>
      </c>
      <c r="I92" s="164"/>
      <c r="J92" s="163"/>
      <c r="K92" s="164"/>
      <c r="L92" s="163"/>
      <c r="M92" s="295">
        <f>'PROGRAMACIÓN DE META '!AE86</f>
        <v>0</v>
      </c>
      <c r="N92" s="76" t="s">
        <v>411</v>
      </c>
      <c r="O92" s="43" t="s">
        <v>31</v>
      </c>
      <c r="P92" s="43" t="s">
        <v>172</v>
      </c>
      <c r="Q92" s="77" t="s">
        <v>0</v>
      </c>
      <c r="R92" s="77" t="s">
        <v>0</v>
      </c>
      <c r="S92" s="77" t="s">
        <v>0</v>
      </c>
      <c r="T92" s="77" t="s">
        <v>0</v>
      </c>
    </row>
    <row r="93" spans="2:20" s="36" customFormat="1" ht="83.45" customHeight="1" x14ac:dyDescent="0.3">
      <c r="B93" s="419"/>
      <c r="C93" s="393"/>
      <c r="D93" s="402"/>
      <c r="E93" s="64" t="s">
        <v>252</v>
      </c>
      <c r="F93" s="93" t="s">
        <v>253</v>
      </c>
      <c r="G93" s="79" t="s">
        <v>254</v>
      </c>
      <c r="H93" s="38">
        <v>1</v>
      </c>
      <c r="I93" s="320"/>
      <c r="J93" s="75"/>
      <c r="K93" s="74"/>
      <c r="L93" s="75"/>
      <c r="M93" s="295">
        <f>'PROGRAMACIÓN DE META '!AE87</f>
        <v>0</v>
      </c>
      <c r="N93" s="160"/>
      <c r="O93" s="64" t="s">
        <v>31</v>
      </c>
      <c r="P93" s="64" t="s">
        <v>255</v>
      </c>
      <c r="Q93" s="77"/>
      <c r="R93" s="77" t="s">
        <v>0</v>
      </c>
      <c r="S93" s="77"/>
      <c r="T93" s="77"/>
    </row>
    <row r="94" spans="2:20" s="36" customFormat="1" ht="59.1" customHeight="1" x14ac:dyDescent="0.3">
      <c r="B94" s="419"/>
      <c r="C94" s="393"/>
      <c r="D94" s="402"/>
      <c r="E94" s="64" t="s">
        <v>256</v>
      </c>
      <c r="F94" s="79" t="s">
        <v>257</v>
      </c>
      <c r="G94" s="79" t="s">
        <v>258</v>
      </c>
      <c r="H94" s="143">
        <v>1</v>
      </c>
      <c r="I94" s="164"/>
      <c r="J94" s="163"/>
      <c r="K94" s="164"/>
      <c r="L94" s="163"/>
      <c r="M94" s="295">
        <f>'PROGRAMACIÓN DE META '!AE88</f>
        <v>0</v>
      </c>
      <c r="N94" s="76"/>
      <c r="O94" s="43" t="s">
        <v>31</v>
      </c>
      <c r="P94" s="43" t="s">
        <v>76</v>
      </c>
      <c r="Q94" s="77"/>
      <c r="R94" s="77" t="s">
        <v>0</v>
      </c>
      <c r="S94" s="77"/>
      <c r="T94" s="165"/>
    </row>
    <row r="95" spans="2:20" s="36" customFormat="1" ht="47.25" customHeight="1" thickBot="1" x14ac:dyDescent="0.35">
      <c r="B95" s="420"/>
      <c r="C95" s="394"/>
      <c r="D95" s="403"/>
      <c r="E95" s="87" t="s">
        <v>28</v>
      </c>
      <c r="F95" s="82" t="s">
        <v>259</v>
      </c>
      <c r="G95" s="82" t="s">
        <v>260</v>
      </c>
      <c r="H95" s="39">
        <v>2</v>
      </c>
      <c r="I95" s="322"/>
      <c r="J95" s="84"/>
      <c r="K95" s="85"/>
      <c r="L95" s="84"/>
      <c r="M95" s="292">
        <f>'PROGRAMACIÓN DE META '!AE89</f>
        <v>0</v>
      </c>
      <c r="N95" s="86"/>
      <c r="O95" s="41" t="s">
        <v>31</v>
      </c>
      <c r="P95" s="41" t="s">
        <v>76</v>
      </c>
      <c r="Q95" s="88"/>
      <c r="R95" s="88" t="s">
        <v>0</v>
      </c>
      <c r="S95" s="88"/>
      <c r="T95" s="162" t="s">
        <v>0</v>
      </c>
    </row>
    <row r="96" spans="2:20" s="36" customFormat="1" ht="114" customHeight="1" x14ac:dyDescent="0.3">
      <c r="B96" s="422" t="s">
        <v>412</v>
      </c>
      <c r="C96" s="414" t="s">
        <v>261</v>
      </c>
      <c r="D96" s="392">
        <v>79.400000000000006</v>
      </c>
      <c r="E96" s="70" t="s">
        <v>28</v>
      </c>
      <c r="F96" s="150" t="s">
        <v>262</v>
      </c>
      <c r="G96" s="150" t="s">
        <v>263</v>
      </c>
      <c r="H96" s="37">
        <v>1</v>
      </c>
      <c r="I96" s="323"/>
      <c r="J96" s="90"/>
      <c r="K96" s="91"/>
      <c r="L96" s="90"/>
      <c r="M96" s="294">
        <f>'PROGRAMACIÓN DE META '!AE90</f>
        <v>0</v>
      </c>
      <c r="N96" s="69"/>
      <c r="O96" s="42" t="s">
        <v>31</v>
      </c>
      <c r="P96" s="27" t="s">
        <v>413</v>
      </c>
      <c r="Q96" s="71"/>
      <c r="R96" s="166"/>
      <c r="S96" s="71"/>
      <c r="T96" s="166" t="s">
        <v>0</v>
      </c>
    </row>
    <row r="97" spans="2:20" s="36" customFormat="1" ht="146.44999999999999" customHeight="1" x14ac:dyDescent="0.3">
      <c r="B97" s="423"/>
      <c r="C97" s="421"/>
      <c r="D97" s="393"/>
      <c r="E97" s="64" t="s">
        <v>264</v>
      </c>
      <c r="F97" s="79" t="s">
        <v>265</v>
      </c>
      <c r="G97" s="63" t="s">
        <v>266</v>
      </c>
      <c r="H97" s="38">
        <v>1</v>
      </c>
      <c r="I97" s="320"/>
      <c r="J97" s="75"/>
      <c r="K97" s="74"/>
      <c r="L97" s="75"/>
      <c r="M97" s="295">
        <f>'PROGRAMACIÓN DE META '!AE91</f>
        <v>0</v>
      </c>
      <c r="N97" s="76" t="s">
        <v>267</v>
      </c>
      <c r="O97" s="43" t="s">
        <v>31</v>
      </c>
      <c r="P97" s="26" t="s">
        <v>413</v>
      </c>
      <c r="Q97" s="138" t="s">
        <v>0</v>
      </c>
      <c r="R97" s="77" t="s">
        <v>0</v>
      </c>
      <c r="S97" s="77" t="s">
        <v>0</v>
      </c>
      <c r="T97" s="77" t="s">
        <v>0</v>
      </c>
    </row>
    <row r="98" spans="2:20" s="36" customFormat="1" ht="51.75" customHeight="1" x14ac:dyDescent="0.3">
      <c r="B98" s="423"/>
      <c r="C98" s="421"/>
      <c r="D98" s="393"/>
      <c r="E98" s="64" t="s">
        <v>268</v>
      </c>
      <c r="F98" s="79" t="s">
        <v>269</v>
      </c>
      <c r="G98" s="167" t="s">
        <v>270</v>
      </c>
      <c r="H98" s="38">
        <v>1</v>
      </c>
      <c r="I98" s="320"/>
      <c r="J98" s="316"/>
      <c r="K98" s="74"/>
      <c r="L98" s="75"/>
      <c r="M98" s="295">
        <f>'PROGRAMACIÓN DE META '!AE92</f>
        <v>0</v>
      </c>
      <c r="N98" s="97" t="s">
        <v>271</v>
      </c>
      <c r="O98" s="43" t="s">
        <v>31</v>
      </c>
      <c r="P98" s="26" t="s">
        <v>413</v>
      </c>
      <c r="Q98" s="77" t="s">
        <v>0</v>
      </c>
      <c r="R98" s="77" t="s">
        <v>0</v>
      </c>
      <c r="S98" s="77" t="s">
        <v>0</v>
      </c>
      <c r="T98" s="77" t="s">
        <v>0</v>
      </c>
    </row>
    <row r="99" spans="2:20" s="36" customFormat="1" ht="81.95" customHeight="1" thickBot="1" x14ac:dyDescent="0.35">
      <c r="B99" s="424"/>
      <c r="C99" s="415"/>
      <c r="D99" s="394"/>
      <c r="E99" s="87" t="s">
        <v>272</v>
      </c>
      <c r="F99" s="83" t="s">
        <v>273</v>
      </c>
      <c r="G99" s="62" t="s">
        <v>274</v>
      </c>
      <c r="H99" s="39">
        <v>4</v>
      </c>
      <c r="I99" s="322"/>
      <c r="J99" s="84"/>
      <c r="K99" s="85"/>
      <c r="L99" s="84"/>
      <c r="M99" s="292">
        <f>'PROGRAMACIÓN DE META '!AE93</f>
        <v>0</v>
      </c>
      <c r="N99" s="86" t="s">
        <v>431</v>
      </c>
      <c r="O99" s="41" t="s">
        <v>31</v>
      </c>
      <c r="P99" s="28" t="s">
        <v>413</v>
      </c>
      <c r="Q99" s="162" t="s">
        <v>0</v>
      </c>
      <c r="R99" s="162" t="s">
        <v>0</v>
      </c>
      <c r="S99" s="162" t="s">
        <v>0</v>
      </c>
      <c r="T99" s="162" t="s">
        <v>0</v>
      </c>
    </row>
    <row r="100" spans="2:20" s="36" customFormat="1" ht="81.95" customHeight="1" x14ac:dyDescent="0.3">
      <c r="B100" s="389" t="s">
        <v>275</v>
      </c>
      <c r="C100" s="392" t="s">
        <v>276</v>
      </c>
      <c r="D100" s="392">
        <v>76.2</v>
      </c>
      <c r="E100" s="70" t="s">
        <v>277</v>
      </c>
      <c r="F100" s="68" t="s">
        <v>278</v>
      </c>
      <c r="G100" s="150" t="s">
        <v>279</v>
      </c>
      <c r="H100" s="37">
        <v>3</v>
      </c>
      <c r="I100" s="323"/>
      <c r="J100" s="318"/>
      <c r="K100" s="91"/>
      <c r="L100" s="90"/>
      <c r="M100" s="319">
        <f>'PROGRAMACIÓN DE META '!AE94</f>
        <v>0</v>
      </c>
      <c r="N100" s="317" t="s">
        <v>430</v>
      </c>
      <c r="O100" s="42" t="s">
        <v>31</v>
      </c>
      <c r="P100" s="42" t="s">
        <v>276</v>
      </c>
      <c r="Q100" s="166" t="s">
        <v>0</v>
      </c>
      <c r="R100" s="166"/>
      <c r="S100" s="166" t="s">
        <v>0</v>
      </c>
      <c r="T100" s="166" t="s">
        <v>0</v>
      </c>
    </row>
    <row r="101" spans="2:20" s="36" customFormat="1" ht="81.95" customHeight="1" x14ac:dyDescent="0.3">
      <c r="B101" s="390"/>
      <c r="C101" s="393"/>
      <c r="D101" s="393"/>
      <c r="E101" s="64" t="s">
        <v>280</v>
      </c>
      <c r="F101" s="79" t="s">
        <v>414</v>
      </c>
      <c r="G101" s="67" t="s">
        <v>281</v>
      </c>
      <c r="H101" s="38">
        <v>5</v>
      </c>
      <c r="I101" s="320"/>
      <c r="J101" s="158"/>
      <c r="K101" s="159"/>
      <c r="L101" s="158"/>
      <c r="M101" s="295">
        <f>'PROGRAMACIÓN DE META '!AE95</f>
        <v>0</v>
      </c>
      <c r="N101" s="76" t="s">
        <v>429</v>
      </c>
      <c r="O101" s="64" t="s">
        <v>31</v>
      </c>
      <c r="P101" s="64" t="s">
        <v>276</v>
      </c>
      <c r="Q101" s="77" t="s">
        <v>0</v>
      </c>
      <c r="R101" s="77" t="s">
        <v>0</v>
      </c>
      <c r="S101" s="77" t="s">
        <v>0</v>
      </c>
      <c r="T101" s="77" t="s">
        <v>0</v>
      </c>
    </row>
    <row r="102" spans="2:20" s="36" customFormat="1" ht="144" customHeight="1" x14ac:dyDescent="0.3">
      <c r="B102" s="390"/>
      <c r="C102" s="393"/>
      <c r="D102" s="393"/>
      <c r="E102" s="64" t="s">
        <v>282</v>
      </c>
      <c r="F102" s="81" t="s">
        <v>283</v>
      </c>
      <c r="G102" s="81" t="s">
        <v>284</v>
      </c>
      <c r="H102" s="38">
        <v>1</v>
      </c>
      <c r="I102" s="320"/>
      <c r="J102" s="158"/>
      <c r="K102" s="159"/>
      <c r="L102" s="158"/>
      <c r="M102" s="295">
        <f>'PROGRAMACIÓN DE META '!AE96</f>
        <v>0</v>
      </c>
      <c r="N102" s="160"/>
      <c r="O102" s="64" t="s">
        <v>31</v>
      </c>
      <c r="P102" s="64" t="s">
        <v>276</v>
      </c>
      <c r="Q102" s="77"/>
      <c r="R102" s="77" t="s">
        <v>0</v>
      </c>
      <c r="S102" s="77"/>
      <c r="T102" s="77"/>
    </row>
    <row r="103" spans="2:20" s="36" customFormat="1" ht="72" customHeight="1" x14ac:dyDescent="0.3">
      <c r="B103" s="390"/>
      <c r="C103" s="393"/>
      <c r="D103" s="393"/>
      <c r="E103" s="64" t="s">
        <v>28</v>
      </c>
      <c r="F103" s="81" t="s">
        <v>285</v>
      </c>
      <c r="G103" s="81" t="s">
        <v>286</v>
      </c>
      <c r="H103" s="38">
        <v>1</v>
      </c>
      <c r="I103" s="320"/>
      <c r="J103" s="158"/>
      <c r="K103" s="159"/>
      <c r="L103" s="158"/>
      <c r="M103" s="295">
        <f>'PROGRAMACIÓN DE META '!AE97</f>
        <v>0</v>
      </c>
      <c r="N103" s="76" t="s">
        <v>415</v>
      </c>
      <c r="O103" s="64" t="s">
        <v>31</v>
      </c>
      <c r="P103" s="64" t="s">
        <v>276</v>
      </c>
      <c r="Q103" s="77"/>
      <c r="R103" s="77" t="s">
        <v>0</v>
      </c>
      <c r="S103" s="77"/>
      <c r="T103" s="77"/>
    </row>
    <row r="104" spans="2:20" s="36" customFormat="1" ht="107.45" customHeight="1" thickBot="1" x14ac:dyDescent="0.35">
      <c r="B104" s="391"/>
      <c r="C104" s="394"/>
      <c r="D104" s="394"/>
      <c r="E104" s="87" t="s">
        <v>287</v>
      </c>
      <c r="F104" s="83" t="s">
        <v>288</v>
      </c>
      <c r="G104" s="83" t="s">
        <v>289</v>
      </c>
      <c r="H104" s="39">
        <v>5</v>
      </c>
      <c r="I104" s="322"/>
      <c r="J104" s="291"/>
      <c r="K104" s="156"/>
      <c r="L104" s="155"/>
      <c r="M104" s="292">
        <f>'PROGRAMACIÓN DE META '!AE98</f>
        <v>0</v>
      </c>
      <c r="N104" s="86" t="s">
        <v>290</v>
      </c>
      <c r="O104" s="87" t="s">
        <v>31</v>
      </c>
      <c r="P104" s="87" t="s">
        <v>276</v>
      </c>
      <c r="Q104" s="88" t="s">
        <v>0</v>
      </c>
      <c r="R104" s="88" t="s">
        <v>0</v>
      </c>
      <c r="S104" s="88" t="s">
        <v>0</v>
      </c>
      <c r="T104" s="88" t="s">
        <v>0</v>
      </c>
    </row>
    <row r="105" spans="2:20" ht="74.099999999999994" customHeight="1" x14ac:dyDescent="0.25">
      <c r="E105"/>
      <c r="F105"/>
      <c r="M105" s="302"/>
      <c r="N105"/>
      <c r="P105"/>
    </row>
    <row r="106" spans="2:20" ht="147" customHeight="1" x14ac:dyDescent="0.25">
      <c r="E106"/>
      <c r="F106"/>
      <c r="M106" s="302"/>
      <c r="N106"/>
      <c r="P106"/>
    </row>
    <row r="107" spans="2:20" ht="153.6" customHeight="1" x14ac:dyDescent="0.25">
      <c r="E107"/>
      <c r="F107"/>
      <c r="M107" s="302"/>
      <c r="N107"/>
      <c r="P107"/>
    </row>
    <row r="108" spans="2:20" ht="125.45" customHeight="1" x14ac:dyDescent="0.25">
      <c r="E108"/>
      <c r="F108"/>
      <c r="M108" s="302"/>
      <c r="N108"/>
      <c r="P108"/>
    </row>
    <row r="109" spans="2:20" ht="111.6" customHeight="1" x14ac:dyDescent="0.25">
      <c r="E109"/>
      <c r="F109"/>
      <c r="M109" s="302"/>
      <c r="N109"/>
      <c r="P109"/>
    </row>
    <row r="110" spans="2:20" ht="101.45" customHeight="1" x14ac:dyDescent="0.25">
      <c r="E110"/>
      <c r="F110"/>
      <c r="M110" s="302"/>
      <c r="N110"/>
      <c r="P110"/>
    </row>
    <row r="111" spans="2:20" ht="94.5" customHeight="1" x14ac:dyDescent="0.25">
      <c r="E111"/>
      <c r="F111"/>
      <c r="M111" s="302"/>
      <c r="N111"/>
      <c r="P111"/>
    </row>
    <row r="112" spans="2:20" ht="142.5" customHeight="1" x14ac:dyDescent="0.25">
      <c r="E112"/>
      <c r="F112"/>
      <c r="M112" s="302"/>
      <c r="N112"/>
      <c r="P112"/>
    </row>
    <row r="113" spans="13:13" customFormat="1" ht="131.44999999999999" customHeight="1" x14ac:dyDescent="0.25">
      <c r="M113" s="302"/>
    </row>
    <row r="114" spans="13:13" customFormat="1" ht="93.6" customHeight="1" x14ac:dyDescent="0.25">
      <c r="M114" s="302"/>
    </row>
    <row r="115" spans="13:13" customFormat="1" ht="90" customHeight="1" x14ac:dyDescent="0.25">
      <c r="M115" s="302"/>
    </row>
    <row r="116" spans="13:13" customFormat="1" x14ac:dyDescent="0.25">
      <c r="M116" s="302"/>
    </row>
    <row r="117" spans="13:13" customFormat="1" ht="110.1" customHeight="1" x14ac:dyDescent="0.25">
      <c r="M117" s="302"/>
    </row>
    <row r="118" spans="13:13" customFormat="1" ht="224.1" customHeight="1" x14ac:dyDescent="0.25">
      <c r="M118" s="302"/>
    </row>
    <row r="119" spans="13:13" customFormat="1" ht="98.1" customHeight="1" x14ac:dyDescent="0.25">
      <c r="M119" s="302"/>
    </row>
    <row r="120" spans="13:13" customFormat="1" ht="133.5" customHeight="1" x14ac:dyDescent="0.25">
      <c r="M120" s="302"/>
    </row>
    <row r="121" spans="13:13" customFormat="1" ht="93" customHeight="1" x14ac:dyDescent="0.25">
      <c r="M121" s="302"/>
    </row>
    <row r="122" spans="13:13" customFormat="1" ht="93" customHeight="1" x14ac:dyDescent="0.25">
      <c r="M122" s="302"/>
    </row>
    <row r="123" spans="13:13" customFormat="1" ht="82.5" customHeight="1" x14ac:dyDescent="0.25">
      <c r="M123" s="302"/>
    </row>
    <row r="124" spans="13:13" customFormat="1" ht="82.5" customHeight="1" x14ac:dyDescent="0.25">
      <c r="M124" s="302"/>
    </row>
    <row r="125" spans="13:13" customFormat="1" ht="120" customHeight="1" x14ac:dyDescent="0.25">
      <c r="M125" s="302"/>
    </row>
    <row r="126" spans="13:13" customFormat="1" ht="153.6" customHeight="1" x14ac:dyDescent="0.25">
      <c r="M126" s="302"/>
    </row>
    <row r="127" spans="13:13" customFormat="1" ht="111.95" customHeight="1" x14ac:dyDescent="0.25">
      <c r="M127" s="302"/>
    </row>
    <row r="128" spans="13:13" customFormat="1" ht="62.45" customHeight="1" x14ac:dyDescent="0.25">
      <c r="M128" s="302"/>
    </row>
    <row r="129" spans="13:13" customFormat="1" x14ac:dyDescent="0.25">
      <c r="M129" s="302"/>
    </row>
    <row r="130" spans="13:13" customFormat="1" x14ac:dyDescent="0.25">
      <c r="M130" s="302"/>
    </row>
    <row r="131" spans="13:13" customFormat="1" ht="96.6" customHeight="1" x14ac:dyDescent="0.25">
      <c r="M131" s="302"/>
    </row>
    <row r="132" spans="13:13" customFormat="1" x14ac:dyDescent="0.25">
      <c r="M132" s="302"/>
    </row>
    <row r="133" spans="13:13" customFormat="1" ht="131.44999999999999" customHeight="1" x14ac:dyDescent="0.25">
      <c r="M133" s="302"/>
    </row>
    <row r="134" spans="13:13" customFormat="1" ht="96.6" customHeight="1" x14ac:dyDescent="0.25">
      <c r="M134" s="302"/>
    </row>
    <row r="135" spans="13:13" customFormat="1" ht="99" customHeight="1" x14ac:dyDescent="0.25">
      <c r="M135" s="302"/>
    </row>
    <row r="136" spans="13:13" customFormat="1" ht="86.45" customHeight="1" x14ac:dyDescent="0.25">
      <c r="M136" s="302"/>
    </row>
    <row r="137" spans="13:13" customFormat="1" ht="116.45" customHeight="1" x14ac:dyDescent="0.25">
      <c r="M137" s="302"/>
    </row>
    <row r="138" spans="13:13" customFormat="1" ht="68.45" customHeight="1" x14ac:dyDescent="0.25">
      <c r="M138" s="302"/>
    </row>
    <row r="139" spans="13:13" customFormat="1" ht="61.5" customHeight="1" x14ac:dyDescent="0.25">
      <c r="M139" s="302"/>
    </row>
    <row r="140" spans="13:13" customFormat="1" ht="96.6" customHeight="1" x14ac:dyDescent="0.25">
      <c r="M140" s="302"/>
    </row>
    <row r="141" spans="13:13" customFormat="1" ht="77.099999999999994" customHeight="1" x14ac:dyDescent="0.25">
      <c r="M141" s="302"/>
    </row>
    <row r="142" spans="13:13" customFormat="1" ht="69.599999999999994" customHeight="1" x14ac:dyDescent="0.25">
      <c r="M142" s="302"/>
    </row>
    <row r="143" spans="13:13" customFormat="1" ht="99.95" customHeight="1" x14ac:dyDescent="0.25">
      <c r="M143" s="302"/>
    </row>
    <row r="144" spans="13:13" customFormat="1" ht="86.1" customHeight="1" x14ac:dyDescent="0.25">
      <c r="M144" s="302"/>
    </row>
    <row r="145" spans="2:16" ht="81" customHeight="1" x14ac:dyDescent="0.25">
      <c r="E145"/>
      <c r="F145"/>
      <c r="M145" s="302"/>
      <c r="N145"/>
      <c r="P145"/>
    </row>
    <row r="146" spans="2:16" ht="130.5" customHeight="1" x14ac:dyDescent="0.25">
      <c r="E146"/>
      <c r="F146"/>
      <c r="M146" s="302"/>
      <c r="N146"/>
      <c r="P146"/>
    </row>
    <row r="147" spans="2:16" x14ac:dyDescent="0.25">
      <c r="B147" s="22"/>
      <c r="C147" s="22"/>
    </row>
    <row r="148" spans="2:16" x14ac:dyDescent="0.25">
      <c r="B148" s="22"/>
      <c r="C148" s="22"/>
    </row>
    <row r="149" spans="2:16" x14ac:dyDescent="0.25">
      <c r="B149" s="22"/>
      <c r="C149" s="22"/>
    </row>
    <row r="150" spans="2:16" x14ac:dyDescent="0.25">
      <c r="B150" s="22"/>
      <c r="C150" s="22"/>
    </row>
    <row r="151" spans="2:16" x14ac:dyDescent="0.25">
      <c r="B151" s="22"/>
      <c r="C151" s="22"/>
    </row>
    <row r="152" spans="2:16" x14ac:dyDescent="0.25">
      <c r="B152" s="22"/>
      <c r="C152" s="22"/>
    </row>
    <row r="153" spans="2:16" x14ac:dyDescent="0.25">
      <c r="B153" s="22"/>
      <c r="C153" s="22"/>
    </row>
    <row r="154" spans="2:16" x14ac:dyDescent="0.25">
      <c r="B154" s="22"/>
      <c r="C154" s="22"/>
    </row>
    <row r="155" spans="2:16" x14ac:dyDescent="0.25">
      <c r="B155" s="22"/>
      <c r="C155" s="22"/>
    </row>
    <row r="156" spans="2:16" x14ac:dyDescent="0.25">
      <c r="B156" s="22"/>
      <c r="C156" s="22"/>
    </row>
  </sheetData>
  <protectedRanges>
    <protectedRange sqref="J11:L104" name="LOGRO_1"/>
    <protectedRange sqref="N11:N104" name="OBS"/>
    <protectedRange sqref="J105:L146" name="LOGRO"/>
    <protectedRange sqref="N105:N146" name="OBSERVACIONES"/>
  </protectedRanges>
  <autoFilter ref="B10:AJ146" xr:uid="{00000000-0009-0000-0000-000000000000}"/>
  <mergeCells count="88">
    <mergeCell ref="B96:B99"/>
    <mergeCell ref="C96:C99"/>
    <mergeCell ref="D96:D99"/>
    <mergeCell ref="B100:B104"/>
    <mergeCell ref="C100:C104"/>
    <mergeCell ref="D100:D104"/>
    <mergeCell ref="E82:E83"/>
    <mergeCell ref="F82:F83"/>
    <mergeCell ref="E85:E86"/>
    <mergeCell ref="F85:F86"/>
    <mergeCell ref="C91:C95"/>
    <mergeCell ref="D91:D95"/>
    <mergeCell ref="B79:B80"/>
    <mergeCell ref="C79:C80"/>
    <mergeCell ref="D79:D80"/>
    <mergeCell ref="B81:B95"/>
    <mergeCell ref="C81:C90"/>
    <mergeCell ref="D81:D90"/>
    <mergeCell ref="E70:E71"/>
    <mergeCell ref="C75:C76"/>
    <mergeCell ref="D75:D76"/>
    <mergeCell ref="C77:C78"/>
    <mergeCell ref="D77:D78"/>
    <mergeCell ref="E77:E78"/>
    <mergeCell ref="F46:F48"/>
    <mergeCell ref="E49:E52"/>
    <mergeCell ref="E53:E55"/>
    <mergeCell ref="C58:C63"/>
    <mergeCell ref="D58:D63"/>
    <mergeCell ref="E58:E59"/>
    <mergeCell ref="E46:E48"/>
    <mergeCell ref="B40:B78"/>
    <mergeCell ref="C40:C45"/>
    <mergeCell ref="D40:D45"/>
    <mergeCell ref="C46:C57"/>
    <mergeCell ref="D46:D57"/>
    <mergeCell ref="C64:C66"/>
    <mergeCell ref="D64:D66"/>
    <mergeCell ref="C67:C74"/>
    <mergeCell ref="D67:D74"/>
    <mergeCell ref="B29:B39"/>
    <mergeCell ref="C29:C34"/>
    <mergeCell ref="D29:D34"/>
    <mergeCell ref="E29:E30"/>
    <mergeCell ref="F29:F30"/>
    <mergeCell ref="E33:E34"/>
    <mergeCell ref="F33:F34"/>
    <mergeCell ref="C36:C39"/>
    <mergeCell ref="D36:D39"/>
    <mergeCell ref="E36:E39"/>
    <mergeCell ref="F38:F39"/>
    <mergeCell ref="H8:H10"/>
    <mergeCell ref="C8:C10"/>
    <mergeCell ref="F8:F10"/>
    <mergeCell ref="B11:B28"/>
    <mergeCell ref="C11:C25"/>
    <mergeCell ref="D11:D25"/>
    <mergeCell ref="E11:E16"/>
    <mergeCell ref="F11:F16"/>
    <mergeCell ref="E17:E18"/>
    <mergeCell ref="F17:F18"/>
    <mergeCell ref="E19:E20"/>
    <mergeCell ref="F19:F20"/>
    <mergeCell ref="E21:E22"/>
    <mergeCell ref="F21:F22"/>
    <mergeCell ref="C26:C28"/>
    <mergeCell ref="D26:D28"/>
    <mergeCell ref="P3:T3"/>
    <mergeCell ref="P4:T4"/>
    <mergeCell ref="P5:T5"/>
    <mergeCell ref="P6:T6"/>
    <mergeCell ref="B3:O6"/>
    <mergeCell ref="B7:D7"/>
    <mergeCell ref="I8:L8"/>
    <mergeCell ref="I9:J9"/>
    <mergeCell ref="K9:L9"/>
    <mergeCell ref="F7:T7"/>
    <mergeCell ref="Q8:T8"/>
    <mergeCell ref="Q9:R9"/>
    <mergeCell ref="S9:T9"/>
    <mergeCell ref="B8:B10"/>
    <mergeCell ref="G8:G10"/>
    <mergeCell ref="D8:D10"/>
    <mergeCell ref="O8:O10"/>
    <mergeCell ref="P8:P10"/>
    <mergeCell ref="E8:E10"/>
    <mergeCell ref="N8:N10"/>
    <mergeCell ref="M8:M10"/>
  </mergeCells>
  <phoneticPr fontId="12" type="noConversion"/>
  <dataValidations count="1">
    <dataValidation type="list" allowBlank="1" showInputMessage="1" showErrorMessage="1" sqref="Q11:T104" xr:uid="{00000000-0002-0000-0000-000000000000}">
      <formula1>$AJ$2:$AJ$3</formula1>
    </dataValidation>
  </dataValidations>
  <pageMargins left="0.7" right="0.7" top="0.75" bottom="0.75" header="0.3" footer="0.3"/>
  <pageSetup scale="90" orientation="landscape" horizontalDpi="4294967292" verticalDpi="4294967292"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M4"/>
  <sheetViews>
    <sheetView topLeftCell="A17" workbookViewId="0">
      <selection activeCell="G4" sqref="G4"/>
    </sheetView>
  </sheetViews>
  <sheetFormatPr baseColWidth="10" defaultColWidth="11.42578125" defaultRowHeight="15" x14ac:dyDescent="0.25"/>
  <cols>
    <col min="1" max="1" width="24.5703125" bestFit="1" customWidth="1"/>
    <col min="2" max="2" width="8.28515625" bestFit="1" customWidth="1"/>
    <col min="3" max="3" width="7.42578125" bestFit="1" customWidth="1"/>
    <col min="4" max="4" width="31" bestFit="1" customWidth="1"/>
    <col min="5" max="5" width="16.85546875" bestFit="1" customWidth="1"/>
    <col min="6" max="6" width="15.5703125" bestFit="1" customWidth="1"/>
    <col min="7" max="7" width="14.85546875" bestFit="1" customWidth="1"/>
    <col min="8" max="8" width="19.85546875" bestFit="1" customWidth="1"/>
    <col min="9" max="9" width="13.42578125" bestFit="1" customWidth="1"/>
    <col min="10" max="10" width="16.28515625" bestFit="1" customWidth="1"/>
    <col min="11" max="11" width="21.85546875" bestFit="1" customWidth="1"/>
    <col min="12" max="12" width="10.85546875" bestFit="1" customWidth="1"/>
    <col min="13" max="13" width="11.7109375" bestFit="1" customWidth="1"/>
    <col min="14" max="22" width="33.140625" bestFit="1" customWidth="1"/>
    <col min="23" max="23" width="29.42578125" bestFit="1" customWidth="1"/>
    <col min="24" max="24" width="37.85546875" bestFit="1" customWidth="1"/>
  </cols>
  <sheetData>
    <row r="3" spans="1:13" x14ac:dyDescent="0.25">
      <c r="B3" t="s">
        <v>291</v>
      </c>
      <c r="C3" t="s">
        <v>292</v>
      </c>
      <c r="D3" t="s">
        <v>293</v>
      </c>
      <c r="E3" t="s">
        <v>294</v>
      </c>
      <c r="F3" t="s">
        <v>295</v>
      </c>
      <c r="G3" t="s">
        <v>296</v>
      </c>
      <c r="H3" t="s">
        <v>297</v>
      </c>
      <c r="I3" t="s">
        <v>298</v>
      </c>
      <c r="J3" t="s">
        <v>299</v>
      </c>
      <c r="K3" t="s">
        <v>300</v>
      </c>
      <c r="L3" t="s">
        <v>301</v>
      </c>
      <c r="M3" t="s">
        <v>302</v>
      </c>
    </row>
    <row r="4" spans="1:13" x14ac:dyDescent="0.25">
      <c r="A4" t="s">
        <v>303</v>
      </c>
      <c r="B4" s="1">
        <v>0.70656565656565651</v>
      </c>
      <c r="C4" s="1">
        <v>1</v>
      </c>
      <c r="D4" s="1">
        <v>1</v>
      </c>
      <c r="E4" s="1">
        <v>0.71153846153846145</v>
      </c>
      <c r="F4" s="1">
        <v>0.5</v>
      </c>
      <c r="G4" s="1">
        <v>0.75</v>
      </c>
      <c r="H4" s="1">
        <v>0.75</v>
      </c>
      <c r="I4" s="1">
        <v>1</v>
      </c>
      <c r="J4" s="1">
        <v>0.92647058823529416</v>
      </c>
      <c r="K4" s="1">
        <v>1</v>
      </c>
      <c r="L4" s="1">
        <v>0.8</v>
      </c>
      <c r="M4" s="1">
        <v>0.78479500891265608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BB180"/>
  <sheetViews>
    <sheetView showGridLines="0" showZeros="0" zoomScale="70" zoomScaleNormal="70" workbookViewId="0">
      <selection activeCell="K7" sqref="K7"/>
    </sheetView>
  </sheetViews>
  <sheetFormatPr baseColWidth="10" defaultColWidth="11.42578125" defaultRowHeight="15" x14ac:dyDescent="0.25"/>
  <cols>
    <col min="1" max="1" width="6.85546875" customWidth="1"/>
    <col min="2" max="2" width="14.28515625" style="172" hidden="1" customWidth="1"/>
    <col min="3" max="3" width="15.85546875" style="172" hidden="1" customWidth="1"/>
    <col min="4" max="5" width="42.5703125" style="40" customWidth="1"/>
    <col min="6" max="6" width="20.5703125" customWidth="1"/>
    <col min="7" max="7" width="6.5703125" hidden="1" customWidth="1"/>
    <col min="9" max="12" width="10" customWidth="1"/>
    <col min="13" max="16" width="10.140625" customWidth="1"/>
    <col min="17" max="17" width="2" hidden="1" customWidth="1"/>
    <col min="18" max="25" width="10" style="45" hidden="1" customWidth="1"/>
    <col min="26" max="26" width="10" style="60" hidden="1" customWidth="1"/>
    <col min="27" max="28" width="13.42578125" bestFit="1" customWidth="1"/>
    <col min="29" max="29" width="17.7109375" bestFit="1" customWidth="1"/>
    <col min="30" max="30" width="13.42578125" bestFit="1" customWidth="1"/>
    <col min="31" max="31" width="25.42578125" customWidth="1"/>
    <col min="32" max="32" width="58.28515625" style="173" customWidth="1"/>
    <col min="33" max="33" width="12.28515625" style="40" hidden="1" customWidth="1"/>
    <col min="34" max="34" width="18.85546875" style="44" customWidth="1"/>
    <col min="35" max="35" width="25.140625" style="46" hidden="1" customWidth="1"/>
  </cols>
  <sheetData>
    <row r="2" spans="2:54" ht="15.75" thickBot="1" x14ac:dyDescent="0.3"/>
    <row r="3" spans="2:54" ht="15.75" thickBot="1" x14ac:dyDescent="0.3">
      <c r="B3" s="427"/>
      <c r="C3" s="427"/>
      <c r="D3" s="427"/>
      <c r="E3" s="427"/>
      <c r="F3" s="427"/>
      <c r="G3" s="427"/>
      <c r="H3" s="427"/>
      <c r="I3" s="428" t="s">
        <v>14</v>
      </c>
      <c r="J3" s="429"/>
      <c r="K3" s="429"/>
      <c r="L3" s="430"/>
      <c r="M3" s="432" t="s">
        <v>304</v>
      </c>
      <c r="N3" s="433"/>
      <c r="O3" s="433"/>
      <c r="P3" s="434"/>
      <c r="Q3" s="434"/>
      <c r="R3" s="431" t="s">
        <v>305</v>
      </c>
      <c r="S3" s="429"/>
      <c r="T3" s="429"/>
      <c r="U3" s="430"/>
      <c r="V3" s="66"/>
      <c r="W3" s="66"/>
      <c r="X3" s="66"/>
      <c r="Y3" s="66"/>
      <c r="Z3" s="61"/>
      <c r="AA3" s="435" t="s">
        <v>306</v>
      </c>
      <c r="AB3" s="435"/>
      <c r="AC3" s="435"/>
      <c r="AD3" s="435"/>
      <c r="AE3" s="435"/>
      <c r="AF3" s="425"/>
      <c r="AG3" s="426"/>
      <c r="AH3" s="426"/>
      <c r="AI3" s="426"/>
    </row>
    <row r="4" spans="2:54" s="25" customFormat="1" ht="39" thickBot="1" x14ac:dyDescent="0.3">
      <c r="B4" s="174" t="s">
        <v>7</v>
      </c>
      <c r="C4" s="256" t="s">
        <v>307</v>
      </c>
      <c r="D4" s="259" t="s">
        <v>308</v>
      </c>
      <c r="E4" s="260" t="s">
        <v>309</v>
      </c>
      <c r="F4" s="176" t="s">
        <v>310</v>
      </c>
      <c r="G4" s="261" t="s">
        <v>311</v>
      </c>
      <c r="H4" s="261" t="s">
        <v>312</v>
      </c>
      <c r="I4" s="175" t="s">
        <v>313</v>
      </c>
      <c r="J4" s="262" t="s">
        <v>314</v>
      </c>
      <c r="K4" s="262" t="s">
        <v>315</v>
      </c>
      <c r="L4" s="263" t="s">
        <v>316</v>
      </c>
      <c r="M4" s="264" t="s">
        <v>317</v>
      </c>
      <c r="N4" s="265" t="s">
        <v>318</v>
      </c>
      <c r="O4" s="265" t="s">
        <v>319</v>
      </c>
      <c r="P4" s="265" t="s">
        <v>320</v>
      </c>
      <c r="Q4" s="266" t="s">
        <v>321</v>
      </c>
      <c r="R4" s="267" t="s">
        <v>322</v>
      </c>
      <c r="S4" s="176" t="s">
        <v>323</v>
      </c>
      <c r="T4" s="176" t="s">
        <v>324</v>
      </c>
      <c r="U4" s="177" t="s">
        <v>325</v>
      </c>
      <c r="V4" s="268" t="s">
        <v>326</v>
      </c>
      <c r="W4" s="268" t="s">
        <v>327</v>
      </c>
      <c r="X4" s="268" t="s">
        <v>328</v>
      </c>
      <c r="Y4" s="268" t="s">
        <v>329</v>
      </c>
      <c r="Z4" s="269" t="s">
        <v>330</v>
      </c>
      <c r="AA4" s="175" t="s">
        <v>331</v>
      </c>
      <c r="AB4" s="176" t="s">
        <v>332</v>
      </c>
      <c r="AC4" s="176" t="s">
        <v>333</v>
      </c>
      <c r="AD4" s="177" t="s">
        <v>334</v>
      </c>
      <c r="AE4" s="270" t="s">
        <v>335</v>
      </c>
      <c r="AF4" s="176" t="s">
        <v>16</v>
      </c>
      <c r="AG4" s="176" t="s">
        <v>17</v>
      </c>
      <c r="AH4" s="263" t="s">
        <v>336</v>
      </c>
      <c r="AI4" s="258" t="s">
        <v>18</v>
      </c>
    </row>
    <row r="5" spans="2:54" s="25" customFormat="1" ht="51" customHeight="1" x14ac:dyDescent="0.25">
      <c r="B5" s="178" t="s">
        <v>26</v>
      </c>
      <c r="C5" s="181" t="s">
        <v>337</v>
      </c>
      <c r="D5" s="277" t="str">
        <f>'MIPG INSTITUCIONAL'!F11</f>
        <v xml:space="preserve">Actualizar los planes y programas  que integran la dimensión estratégica del Talento Humano </v>
      </c>
      <c r="E5" s="179" t="str">
        <f>'MIPG INSTITUCIONAL'!G11</f>
        <v>Plan Anual de Vacantes  actualizado</v>
      </c>
      <c r="F5" s="180" t="s">
        <v>338</v>
      </c>
      <c r="G5" s="181">
        <f>COUNTIF(R5:U5,"x")</f>
        <v>1</v>
      </c>
      <c r="H5" s="182">
        <f>'MIPG INSTITUCIONAL'!H11</f>
        <v>1</v>
      </c>
      <c r="I5" s="205">
        <f>'MIPG INSTITUCIONAL'!I11</f>
        <v>0</v>
      </c>
      <c r="J5" s="183">
        <f>'MIPG INSTITUCIONAL'!J11</f>
        <v>0</v>
      </c>
      <c r="K5" s="183">
        <f>'MIPG INSTITUCIONAL'!K11</f>
        <v>0</v>
      </c>
      <c r="L5" s="184">
        <f>'MIPG INSTITUCIONAL'!L11</f>
        <v>0</v>
      </c>
      <c r="M5" s="185"/>
      <c r="N5" s="186"/>
      <c r="O5" s="186">
        <v>1</v>
      </c>
      <c r="P5" s="186"/>
      <c r="Q5" s="187" t="str">
        <f>_xlfn.IFNA(IF(_xlfn.IFS(F5="MANTENIMIENTO",SUM(M5:P5)/G5,F5="INCREMENTO",SUM(M5:P5))=H5,"SI",""),"")</f>
        <v>SI</v>
      </c>
      <c r="R5" s="188">
        <f>'MIPG INSTITUCIONAL'!Q11</f>
        <v>0</v>
      </c>
      <c r="S5" s="189">
        <f>'MIPG INSTITUCIONAL'!R11</f>
        <v>0</v>
      </c>
      <c r="T5" s="189" t="str">
        <f>'MIPG INSTITUCIONAL'!S11</f>
        <v>x</v>
      </c>
      <c r="U5" s="190">
        <f>'MIPG INSTITUCIONAL'!T11</f>
        <v>0</v>
      </c>
      <c r="V5" s="191" t="str">
        <f>_xlfn.IFNA(_xlfn.IFS(AND(M5="",I5&gt;0.001),"1",AND(M5&gt;0.001,I5&gt;0.001),"2",AND(M5&gt;0.001,I5=0),"3"),"4")</f>
        <v>4</v>
      </c>
      <c r="W5" s="191" t="str">
        <f>_xlfn.IFNA(_xlfn.IFS(AND(N5="",J5&gt;0.001),"1",AND(N5&gt;0.001,J5&gt;0.001),"2",AND(N5&gt;0.001,J5=0),"3"),"4")</f>
        <v>4</v>
      </c>
      <c r="X5" s="191" t="str">
        <f>_xlfn.IFNA(_xlfn.IFS(AND(O5="",K5&gt;0.001),"1",AND(O5&gt;0.001,K5&gt;0.001),"2",AND(O5&gt;0.001,K5=0),"3"),"4")</f>
        <v>3</v>
      </c>
      <c r="Y5" s="191" t="str">
        <f>_xlfn.IFNA(_xlfn.IFS(AND(P5="",L5&gt;0.001),"1",AND(P5&gt;0.001,L5&gt;0.001),"2",AND(P5&gt;0.001,L5=0),"3"),"4")</f>
        <v>4</v>
      </c>
      <c r="Z5" s="192" t="str">
        <f>IF((IF(Tabla2[[#This Row],[Calculo1 ]]="1",_xlfn.IFS(W5="1",IF((J5/H5)&gt;100%,100%,J5/H5),W5="2",IF((J5/N5)&gt;100%,100%,J5/N5),W5="3","0%",W5="4","0")+Tabla2[[#This Row],[ III TRIM 20217]],_xlfn.IFS(W5="1",IF((J5/H5)&gt;100%,100%,J5/H5),W5="2",IF((J5/N5)&gt;100%,100%,J5/N5),W5="3","0%",W5="4","")))=100%,100%,(IF(Tabla2[[#This Row],[Calculo1 ]]="1",_xlfn.IFS(W5="1",IF((J5/H5)&gt;100%,100%,J5/H5),W5="2",IF((J5/N5)&gt;100%,100%,J5/N5),W5="3","0%",W5="4","0")+Tabla2[[#This Row],[ III TRIM 20217]],_xlfn.IFS(W5="1",IF((J5/H5)&gt;100%,100%,J5/H5),W5="2",IF((J5/N5)&gt;100%,100%,J5/N5),W5="3","0%",W5="4",""))))</f>
        <v/>
      </c>
      <c r="AA5" s="193" t="str">
        <f>_xlfn.IFS(V5="1",IF((I5/H5)&gt;100%,"100%",I5/H5),V5="2",IF((I5/M5)&gt;100%,"100%",I5/M5),V5="3","0%",V5="4","")</f>
        <v/>
      </c>
      <c r="AB5" s="194" t="str">
        <f>_xlfn.IFNA(INDEX(Hoja1!$C$3:$C$230,MATCH(Tabla2[[#This Row],[Calculo5]],Hoja1!$B$3:$B$230,0)),"")</f>
        <v/>
      </c>
      <c r="AC5" s="194" t="str">
        <f>_xlfn.IFS(X5="1",IF((K5/J5)&gt;100%,"100%",K5/J5),X5="2",IF((K5/O5)&gt;100%,"100%",K5/O5),X5="3","0%",X5="4","")</f>
        <v>0%</v>
      </c>
      <c r="AD5" s="195" t="str">
        <f>_xlfn.IFS(Y5="1",IF((L5/K5)&gt;100%,"100%",L5/K5),Y5="2",IF((L5/P5)&gt;100%,"100%",L5/P5),Y5="3","0%",Y5="4","")</f>
        <v/>
      </c>
      <c r="AE5" s="196">
        <f>IF(IF(F5="","ESPECÍFICAR TIPO DE META",_xlfn.IFNA(_xlfn.IFS(SUM(I5:L5)=0,0%,SUM(I5:L5)&gt;0.001,(_xlfn.IFS(F5="INCREMENTO",SUM(I5:L5)/H5,F5="MANTENIMIENTO",SUM(I5:L5)/(H5*Tabla2[[#This Row],[N.X]])))),"ESPECÍFICAR TIPO DE META"))&gt;1,"100%",IF(F5="","ESPECÍFICAR TIPO DE META",_xlfn.IFNA(_xlfn.IFS(SUM(I5:L5)=0,0%,SUM(I5:L5)&gt;0.001,(_xlfn.IFS(F5="INCREMENTO",SUM(I5:L5)/H5,F5="MANTENIMIENTO",SUM(I5:L5)/(H5*Tabla2[[#This Row],[N.X]])))),"ESPECÍFICAR TIPO DE META")))</f>
        <v>0</v>
      </c>
      <c r="AF5" s="197">
        <f>'MIPG INSTITUCIONAL'!N11</f>
        <v>0</v>
      </c>
      <c r="AG5" s="198" t="str">
        <f>'MIPG INSTITUCIONAL'!O11</f>
        <v>Talento Humano, Recursos Físicos y Tecnológicos</v>
      </c>
      <c r="AH5" s="199" t="str">
        <f>'MIPG INSTITUCIONAL'!P11</f>
        <v>Subdirección Administrativa y Financiera</v>
      </c>
      <c r="AI5" s="170" t="str">
        <f>'MIPG INSTITUCIONAL'!P11</f>
        <v>Subdirección Administrativa y Financiera</v>
      </c>
      <c r="BB5" s="25" t="s">
        <v>338</v>
      </c>
    </row>
    <row r="6" spans="2:54" s="25" customFormat="1" ht="51" customHeight="1" x14ac:dyDescent="0.25">
      <c r="B6" s="200" t="s">
        <v>26</v>
      </c>
      <c r="C6" s="203" t="s">
        <v>337</v>
      </c>
      <c r="D6" s="278" t="str">
        <f>D5</f>
        <v xml:space="preserve">Actualizar los planes y programas  que integran la dimensión estratégica del Talento Humano </v>
      </c>
      <c r="E6" s="201" t="str">
        <f>'MIPG INSTITUCIONAL'!G12</f>
        <v>Plan de previsión  de recursos humanos actualizado</v>
      </c>
      <c r="F6" s="202" t="s">
        <v>338</v>
      </c>
      <c r="G6" s="203">
        <f t="shared" ref="G6:G69" si="0">COUNTIF(R6:U6,"x")</f>
        <v>1</v>
      </c>
      <c r="H6" s="204">
        <f>'MIPG INSTITUCIONAL'!H12</f>
        <v>1</v>
      </c>
      <c r="I6" s="205">
        <f>'MIPG INSTITUCIONAL'!I12</f>
        <v>0</v>
      </c>
      <c r="J6" s="183">
        <f>'MIPG INSTITUCIONAL'!J12</f>
        <v>0</v>
      </c>
      <c r="K6" s="183">
        <f>'MIPG INSTITUCIONAL'!K12</f>
        <v>0</v>
      </c>
      <c r="L6" s="184">
        <f>'MIPG INSTITUCIONAL'!L12</f>
        <v>0</v>
      </c>
      <c r="M6" s="206"/>
      <c r="N6" s="207"/>
      <c r="O6" s="207">
        <v>1</v>
      </c>
      <c r="P6" s="207"/>
      <c r="Q6" s="208" t="str">
        <f t="shared" ref="Q6:Q69" si="1">_xlfn.IFNA(IF(_xlfn.IFS(F6="MANTENIMIENTO",SUM(M6:P6)/G6,F6="INCREMENTO",SUM(M6:P6))=H6,"SI",""),"")</f>
        <v>SI</v>
      </c>
      <c r="R6" s="209">
        <f>'MIPG INSTITUCIONAL'!Q12</f>
        <v>0</v>
      </c>
      <c r="S6" s="210">
        <f>'MIPG INSTITUCIONAL'!R12</f>
        <v>0</v>
      </c>
      <c r="T6" s="210" t="str">
        <f>'MIPG INSTITUCIONAL'!S12</f>
        <v>x</v>
      </c>
      <c r="U6" s="211">
        <f>'MIPG INSTITUCIONAL'!T12</f>
        <v>0</v>
      </c>
      <c r="V6" s="212" t="str">
        <f t="shared" ref="V6:V11" si="2">_xlfn.IFNA(_xlfn.IFS(AND(M6="",I6&gt;0.001),"1",AND(M6&gt;0.001,I6&gt;0.001),"2",AND(M6&gt;0.001,I6=0),"3"),"4")</f>
        <v>4</v>
      </c>
      <c r="W6" s="212" t="str">
        <f t="shared" ref="W6:W12" si="3">_xlfn.IFNA(_xlfn.IFS(AND(N6="",J6&gt;0.001),"1",AND(N6&gt;0.001,J6&gt;0.001),"2",AND(N6&gt;0.001,J6=0),"3"),"4")</f>
        <v>4</v>
      </c>
      <c r="X6" s="212" t="str">
        <f t="shared" ref="X6:X12" si="4">_xlfn.IFNA(_xlfn.IFS(AND(O6="",K6&gt;0.001),"1",AND(O6&gt;0.001,K6&gt;0.001),"2",AND(O6&gt;0.001,K6=0),"3"),"4")</f>
        <v>3</v>
      </c>
      <c r="Y6" s="212" t="str">
        <f t="shared" ref="Y6:Y12" si="5">_xlfn.IFNA(_xlfn.IFS(AND(P6="",L6&gt;0.001),"1",AND(P6&gt;0.001,L6&gt;0.001),"2",AND(P6&gt;0.001,L6=0),"3"),"4")</f>
        <v>4</v>
      </c>
      <c r="Z6" s="213" t="str">
        <f>IF((IF(Tabla2[[#This Row],[Calculo1 ]]="1",_xlfn.IFS(W6="1",IF((J6/H6)&gt;100%,100%,J6/H6),W6="2",IF((J6/N6)&gt;100%,100%,J6/N6),W6="3","0%",W6="4","0")+Tabla2[[#This Row],[ III TRIM 20217]],_xlfn.IFS(W6="1",IF((J6/H6)&gt;100%,100%,J6/H6),W6="2",IF((J6/N6)&gt;100%,100%,J6/N6),W6="3","0%",W6="4","")))=100%,100%,(IF(Tabla2[[#This Row],[Calculo1 ]]="1",_xlfn.IFS(W6="1",IF((J6/H6)&gt;100%,100%,J6/H6),W6="2",IF((J6/N6)&gt;100%,100%,J6/N6),W6="3","0%",W6="4","0")+Tabla2[[#This Row],[ III TRIM 20217]],_xlfn.IFS(W6="1",IF((J6/H6)&gt;100%,100%,J6/H6),W6="2",IF((J6/N6)&gt;100%,100%,J6/N6),W6="3","0%",W6="4",""))))</f>
        <v/>
      </c>
      <c r="AA6" s="214" t="str">
        <f t="shared" ref="AA6:AA69" si="6">_xlfn.IFS(V6="1",IF((I6/H6)&gt;100%,"100%",I6/H6),V6="2",IF((I6/M6)&gt;100%,"100%",I6/M6),V6="3","0%",V6="4","")</f>
        <v/>
      </c>
      <c r="AB6" s="215" t="str">
        <f>_xlfn.IFNA(INDEX(Hoja1!$C$3:$C$230,MATCH(Tabla2[[#This Row],[Calculo5]],Hoja1!$B$3:$B$230,0)),"")</f>
        <v/>
      </c>
      <c r="AC6" s="215" t="str">
        <f t="shared" ref="AC6:AC69" si="7">_xlfn.IFS(X6="1",IF((K6/J6)&gt;100%,"100%",K6/J6),X6="2",IF((K6/O6)&gt;100%,"100%",K6/O6),X6="3","0%",X6="4","")</f>
        <v>0%</v>
      </c>
      <c r="AD6" s="216" t="str">
        <f t="shared" ref="AD6:AD69" si="8">_xlfn.IFS(Y6="1",IF((L6/K6)&gt;100%,"100%",L6/K6),Y6="2",IF((L6/P6)&gt;100%,"100%",L6/P6),Y6="3","0%",Y6="4","")</f>
        <v/>
      </c>
      <c r="AE6" s="217">
        <f>IF(IF(F6="","ESPECÍFICAR TIPO DE META",_xlfn.IFNA(_xlfn.IFS(SUM(I6:L6)=0,0%,SUM(I6:L6)&gt;0.001,(_xlfn.IFS(F6="INCREMENTO",SUM(I6:L6)/H6,F6="MANTENIMIENTO",SUM(I6:L6)/(H6*Tabla2[[#This Row],[N.X]])))),"ESPECÍFICAR TIPO DE META"))&gt;1,"100%",IF(F6="","ESPECÍFICAR TIPO DE META",_xlfn.IFNA(_xlfn.IFS(SUM(I6:L6)=0,0%,SUM(I6:L6)&gt;0.001,(_xlfn.IFS(F6="INCREMENTO",SUM(I6:L6)/H6,F6="MANTENIMIENTO",SUM(I6:L6)/(H6*Tabla2[[#This Row],[N.X]])))),"ESPECÍFICAR TIPO DE META")))</f>
        <v>0</v>
      </c>
      <c r="AF6" s="218">
        <f>'MIPG INSTITUCIONAL'!N12</f>
        <v>0</v>
      </c>
      <c r="AG6" s="219" t="str">
        <f>'MIPG INSTITUCIONAL'!O12</f>
        <v>Talento Humano, Recursos Físicos y Tecnológicos</v>
      </c>
      <c r="AH6" s="220" t="str">
        <f>'MIPG INSTITUCIONAL'!P12</f>
        <v>Subdirección Administrativa y Financiera</v>
      </c>
      <c r="AI6" s="171" t="str">
        <f>'MIPG INSTITUCIONAL'!P12</f>
        <v>Subdirección Administrativa y Financiera</v>
      </c>
      <c r="BB6" s="25" t="s">
        <v>339</v>
      </c>
    </row>
    <row r="7" spans="2:54" s="25" customFormat="1" ht="51" customHeight="1" x14ac:dyDescent="0.25">
      <c r="B7" s="200" t="s">
        <v>26</v>
      </c>
      <c r="C7" s="203" t="s">
        <v>337</v>
      </c>
      <c r="D7" s="278" t="str">
        <f>D5</f>
        <v xml:space="preserve">Actualizar los planes y programas  que integran la dimensión estratégica del Talento Humano </v>
      </c>
      <c r="E7" s="201" t="str">
        <f>'MIPG INSTITUCIONAL'!G13</f>
        <v>Plan estratégico de Talento humano actualizado</v>
      </c>
      <c r="F7" s="202" t="s">
        <v>338</v>
      </c>
      <c r="G7" s="203">
        <f t="shared" si="0"/>
        <v>1</v>
      </c>
      <c r="H7" s="204">
        <f>'MIPG INSTITUCIONAL'!H13</f>
        <v>1</v>
      </c>
      <c r="I7" s="205">
        <f>'MIPG INSTITUCIONAL'!I13</f>
        <v>0</v>
      </c>
      <c r="J7" s="183">
        <f>'MIPG INSTITUCIONAL'!J13</f>
        <v>0</v>
      </c>
      <c r="K7" s="183">
        <f>'MIPG INSTITUCIONAL'!K13</f>
        <v>0</v>
      </c>
      <c r="L7" s="184">
        <f>'MIPG INSTITUCIONAL'!L13</f>
        <v>0</v>
      </c>
      <c r="M7" s="206"/>
      <c r="N7" s="207"/>
      <c r="O7" s="207">
        <v>1</v>
      </c>
      <c r="P7" s="207"/>
      <c r="Q7" s="208" t="str">
        <f t="shared" si="1"/>
        <v>SI</v>
      </c>
      <c r="R7" s="209">
        <f>'MIPG INSTITUCIONAL'!Q13</f>
        <v>0</v>
      </c>
      <c r="S7" s="210">
        <f>'MIPG INSTITUCIONAL'!R13</f>
        <v>0</v>
      </c>
      <c r="T7" s="210" t="str">
        <f>'MIPG INSTITUCIONAL'!S13</f>
        <v>x</v>
      </c>
      <c r="U7" s="211">
        <f>'MIPG INSTITUCIONAL'!T13</f>
        <v>0</v>
      </c>
      <c r="V7" s="212" t="str">
        <f t="shared" si="2"/>
        <v>4</v>
      </c>
      <c r="W7" s="212" t="str">
        <f t="shared" si="3"/>
        <v>4</v>
      </c>
      <c r="X7" s="212" t="str">
        <f t="shared" si="4"/>
        <v>3</v>
      </c>
      <c r="Y7" s="212" t="str">
        <f t="shared" si="5"/>
        <v>4</v>
      </c>
      <c r="Z7" s="213" t="str">
        <f>IF((IF(Tabla2[[#This Row],[Calculo1 ]]="1",_xlfn.IFS(W7="1",IF((J7/H7)&gt;100%,100%,J7/H7),W7="2",IF((J7/N7)&gt;100%,100%,J7/N7),W7="3","0%",W7="4","0")+Tabla2[[#This Row],[ III TRIM 20217]],_xlfn.IFS(W7="1",IF((J7/H7)&gt;100%,100%,J7/H7),W7="2",IF((J7/N7)&gt;100%,100%,J7/N7),W7="3","0%",W7="4","")))=100%,100%,(IF(Tabla2[[#This Row],[Calculo1 ]]="1",_xlfn.IFS(W7="1",IF((J7/H7)&gt;100%,100%,J7/H7),W7="2",IF((J7/N7)&gt;100%,100%,J7/N7),W7="3","0%",W7="4","0")+Tabla2[[#This Row],[ III TRIM 20217]],_xlfn.IFS(W7="1",IF((J7/H7)&gt;100%,100%,J7/H7),W7="2",IF((J7/N7)&gt;100%,100%,J7/N7),W7="3","0%",W7="4",""))))</f>
        <v/>
      </c>
      <c r="AA7" s="214" t="str">
        <f t="shared" si="6"/>
        <v/>
      </c>
      <c r="AB7" s="215" t="str">
        <f>_xlfn.IFNA(INDEX(Hoja1!$C$3:$C$230,MATCH(Tabla2[[#This Row],[Calculo5]],Hoja1!$B$3:$B$230,0)),"")</f>
        <v/>
      </c>
      <c r="AC7" s="215" t="str">
        <f t="shared" si="7"/>
        <v>0%</v>
      </c>
      <c r="AD7" s="216" t="str">
        <f t="shared" si="8"/>
        <v/>
      </c>
      <c r="AE7" s="217">
        <f>IF(IF(F7="","ESPECÍFICAR TIPO DE META",_xlfn.IFNA(_xlfn.IFS(SUM(I7:L7)=0,0%,SUM(I7:L7)&gt;0.001,(_xlfn.IFS(F7="INCREMENTO",SUM(I7:L7)/H7,F7="MANTENIMIENTO",SUM(I7:L7)/(H7*Tabla2[[#This Row],[N.X]])))),"ESPECÍFICAR TIPO DE META"))&gt;1,"100%",IF(F7="","ESPECÍFICAR TIPO DE META",_xlfn.IFNA(_xlfn.IFS(SUM(I7:L7)=0,0%,SUM(I7:L7)&gt;0.001,(_xlfn.IFS(F7="INCREMENTO",SUM(I7:L7)/H7,F7="MANTENIMIENTO",SUM(I7:L7)/(H7*Tabla2[[#This Row],[N.X]])))),"ESPECÍFICAR TIPO DE META")))</f>
        <v>0</v>
      </c>
      <c r="AF7" s="218">
        <f>'MIPG INSTITUCIONAL'!N13</f>
        <v>0</v>
      </c>
      <c r="AG7" s="219" t="str">
        <f>'MIPG INSTITUCIONAL'!O13</f>
        <v>Talento Humano, Recursos Físicos y Tecnológicos</v>
      </c>
      <c r="AH7" s="220" t="str">
        <f>'MIPG INSTITUCIONAL'!P13</f>
        <v>Subdirección Administrativa y Financiera</v>
      </c>
      <c r="AI7" s="171" t="str">
        <f>'MIPG INSTITUCIONAL'!P13</f>
        <v>Subdirección Administrativa y Financiera</v>
      </c>
    </row>
    <row r="8" spans="2:54" s="25" customFormat="1" ht="51" customHeight="1" x14ac:dyDescent="0.25">
      <c r="B8" s="200" t="s">
        <v>26</v>
      </c>
      <c r="C8" s="203" t="s">
        <v>337</v>
      </c>
      <c r="D8" s="278" t="str">
        <f>+D5</f>
        <v xml:space="preserve">Actualizar los planes y programas  que integran la dimensión estratégica del Talento Humano </v>
      </c>
      <c r="E8" s="201" t="str">
        <f>'MIPG INSTITUCIONAL'!G14</f>
        <v>Plan Institucional de Capacitación actualizado</v>
      </c>
      <c r="F8" s="202" t="s">
        <v>338</v>
      </c>
      <c r="G8" s="203">
        <f t="shared" si="0"/>
        <v>1</v>
      </c>
      <c r="H8" s="204">
        <f>'MIPG INSTITUCIONAL'!H14</f>
        <v>1</v>
      </c>
      <c r="I8" s="205">
        <f>'MIPG INSTITUCIONAL'!I14</f>
        <v>0</v>
      </c>
      <c r="J8" s="183">
        <f>'MIPG INSTITUCIONAL'!J14</f>
        <v>0</v>
      </c>
      <c r="K8" s="183">
        <f>'MIPG INSTITUCIONAL'!K14</f>
        <v>0</v>
      </c>
      <c r="L8" s="184">
        <f>'MIPG INSTITUCIONAL'!L14</f>
        <v>0</v>
      </c>
      <c r="M8" s="206"/>
      <c r="N8" s="207"/>
      <c r="O8" s="207">
        <v>1</v>
      </c>
      <c r="P8" s="207"/>
      <c r="Q8" s="208" t="str">
        <f t="shared" si="1"/>
        <v>SI</v>
      </c>
      <c r="R8" s="209">
        <f>'MIPG INSTITUCIONAL'!Q14</f>
        <v>0</v>
      </c>
      <c r="S8" s="210">
        <f>'MIPG INSTITUCIONAL'!R14</f>
        <v>0</v>
      </c>
      <c r="T8" s="210" t="str">
        <f>'MIPG INSTITUCIONAL'!S14</f>
        <v>x</v>
      </c>
      <c r="U8" s="211">
        <f>'MIPG INSTITUCIONAL'!T14</f>
        <v>0</v>
      </c>
      <c r="V8" s="212" t="str">
        <f t="shared" si="2"/>
        <v>4</v>
      </c>
      <c r="W8" s="212" t="str">
        <f t="shared" si="3"/>
        <v>4</v>
      </c>
      <c r="X8" s="212" t="str">
        <f t="shared" si="4"/>
        <v>3</v>
      </c>
      <c r="Y8" s="212" t="str">
        <f t="shared" si="5"/>
        <v>4</v>
      </c>
      <c r="Z8" s="213" t="str">
        <f>IF((IF(Tabla2[[#This Row],[Calculo1 ]]="1",_xlfn.IFS(W8="1",IF((J8/H8)&gt;100%,100%,J8/H8),W8="2",IF((J8/N8)&gt;100%,100%,J8/N8),W8="3","0%",W8="4","0")+Tabla2[[#This Row],[ III TRIM 20217]],_xlfn.IFS(W8="1",IF((J8/H8)&gt;100%,100%,J8/H8),W8="2",IF((J8/N8)&gt;100%,100%,J8/N8),W8="3","0%",W8="4","")))=100%,100%,(IF(Tabla2[[#This Row],[Calculo1 ]]="1",_xlfn.IFS(W8="1",IF((J8/H8)&gt;100%,100%,J8/H8),W8="2",IF((J8/N8)&gt;100%,100%,J8/N8),W8="3","0%",W8="4","0")+Tabla2[[#This Row],[ III TRIM 20217]],_xlfn.IFS(W8="1",IF((J8/H8)&gt;100%,100%,J8/H8),W8="2",IF((J8/N8)&gt;100%,100%,J8/N8),W8="3","0%",W8="4",""))))</f>
        <v/>
      </c>
      <c r="AA8" s="214" t="str">
        <f t="shared" si="6"/>
        <v/>
      </c>
      <c r="AB8" s="215" t="str">
        <f>_xlfn.IFNA(INDEX(Hoja1!$C$3:$C$230,MATCH(Tabla2[[#This Row],[Calculo5]],Hoja1!$B$3:$B$230,0)),"")</f>
        <v/>
      </c>
      <c r="AC8" s="215" t="str">
        <f t="shared" si="7"/>
        <v>0%</v>
      </c>
      <c r="AD8" s="216" t="str">
        <f t="shared" si="8"/>
        <v/>
      </c>
      <c r="AE8" s="217">
        <f>IF(IF(F8="","ESPECÍFICAR TIPO DE META",_xlfn.IFNA(_xlfn.IFS(SUM(I8:L8)=0,0%,SUM(I8:L8)&gt;0.001,(_xlfn.IFS(F8="INCREMENTO",SUM(I8:L8)/H8,F8="MANTENIMIENTO",SUM(I8:L8)/(H8*Tabla2[[#This Row],[N.X]])))),"ESPECÍFICAR TIPO DE META"))&gt;1,"100%",IF(F8="","ESPECÍFICAR TIPO DE META",_xlfn.IFNA(_xlfn.IFS(SUM(I8:L8)=0,0%,SUM(I8:L8)&gt;0.001,(_xlfn.IFS(F8="INCREMENTO",SUM(I8:L8)/H8,F8="MANTENIMIENTO",SUM(I8:L8)/(H8*Tabla2[[#This Row],[N.X]])))),"ESPECÍFICAR TIPO DE META")))</f>
        <v>0</v>
      </c>
      <c r="AF8" s="218">
        <f>'MIPG INSTITUCIONAL'!N14</f>
        <v>0</v>
      </c>
      <c r="AG8" s="219" t="str">
        <f>'MIPG INSTITUCIONAL'!O14</f>
        <v>Talento Humano, Recursos Físicos y Tecnológicos</v>
      </c>
      <c r="AH8" s="220" t="str">
        <f>'MIPG INSTITUCIONAL'!P14</f>
        <v>Subdirección Administrativa y Financiera</v>
      </c>
      <c r="AI8" s="171" t="str">
        <f>'MIPG INSTITUCIONAL'!P14</f>
        <v>Subdirección Administrativa y Financiera</v>
      </c>
    </row>
    <row r="9" spans="2:54" s="25" customFormat="1" ht="51" customHeight="1" x14ac:dyDescent="0.25">
      <c r="B9" s="200" t="s">
        <v>26</v>
      </c>
      <c r="C9" s="203" t="s">
        <v>337</v>
      </c>
      <c r="D9" s="278" t="str">
        <f>+D5</f>
        <v xml:space="preserve">Actualizar los planes y programas  que integran la dimensión estratégica del Talento Humano </v>
      </c>
      <c r="E9" s="201" t="str">
        <f>'MIPG INSTITUCIONAL'!G15</f>
        <v>Plan de Bienestar Institucional  e Incentivos actualizado</v>
      </c>
      <c r="F9" s="202" t="s">
        <v>338</v>
      </c>
      <c r="G9" s="203">
        <f t="shared" si="0"/>
        <v>1</v>
      </c>
      <c r="H9" s="204">
        <f>'MIPG INSTITUCIONAL'!H15</f>
        <v>1</v>
      </c>
      <c r="I9" s="205">
        <f>'MIPG INSTITUCIONAL'!I15</f>
        <v>0</v>
      </c>
      <c r="J9" s="183">
        <f>'MIPG INSTITUCIONAL'!J15</f>
        <v>0</v>
      </c>
      <c r="K9" s="183">
        <f>'MIPG INSTITUCIONAL'!K15</f>
        <v>0</v>
      </c>
      <c r="L9" s="184">
        <f>'MIPG INSTITUCIONAL'!L15</f>
        <v>0</v>
      </c>
      <c r="M9" s="206"/>
      <c r="N9" s="207"/>
      <c r="O9" s="207">
        <v>1</v>
      </c>
      <c r="P9" s="207"/>
      <c r="Q9" s="208" t="str">
        <f t="shared" si="1"/>
        <v>SI</v>
      </c>
      <c r="R9" s="209">
        <f>'MIPG INSTITUCIONAL'!Q15</f>
        <v>0</v>
      </c>
      <c r="S9" s="210">
        <f>'MIPG INSTITUCIONAL'!R15</f>
        <v>0</v>
      </c>
      <c r="T9" s="210" t="str">
        <f>'MIPG INSTITUCIONAL'!S15</f>
        <v>x</v>
      </c>
      <c r="U9" s="211">
        <f>'MIPG INSTITUCIONAL'!T15</f>
        <v>0</v>
      </c>
      <c r="V9" s="212" t="str">
        <f t="shared" si="2"/>
        <v>4</v>
      </c>
      <c r="W9" s="212" t="str">
        <f t="shared" si="3"/>
        <v>4</v>
      </c>
      <c r="X9" s="212" t="str">
        <f t="shared" si="4"/>
        <v>3</v>
      </c>
      <c r="Y9" s="212" t="str">
        <f t="shared" si="5"/>
        <v>4</v>
      </c>
      <c r="Z9" s="213" t="str">
        <f>IF((IF(Tabla2[[#This Row],[Calculo1 ]]="1",_xlfn.IFS(W9="1",IF((J9/H9)&gt;100%,100%,J9/H9),W9="2",IF((J9/N9)&gt;100%,100%,J9/N9),W9="3","0%",W9="4","0")+Tabla2[[#This Row],[ III TRIM 20217]],_xlfn.IFS(W9="1",IF((J9/H9)&gt;100%,100%,J9/H9),W9="2",IF((J9/N9)&gt;100%,100%,J9/N9),W9="3","0%",W9="4","")))=100%,100%,(IF(Tabla2[[#This Row],[Calculo1 ]]="1",_xlfn.IFS(W9="1",IF((J9/H9)&gt;100%,100%,J9/H9),W9="2",IF((J9/N9)&gt;100%,100%,J9/N9),W9="3","0%",W9="4","0")+Tabla2[[#This Row],[ III TRIM 20217]],_xlfn.IFS(W9="1",IF((J9/H9)&gt;100%,100%,J9/H9),W9="2",IF((J9/N9)&gt;100%,100%,J9/N9),W9="3","0%",W9="4",""))))</f>
        <v/>
      </c>
      <c r="AA9" s="214" t="str">
        <f t="shared" si="6"/>
        <v/>
      </c>
      <c r="AB9" s="215" t="str">
        <f>_xlfn.IFNA(INDEX(Hoja1!$C$3:$C$230,MATCH(Tabla2[[#This Row],[Calculo5]],Hoja1!$B$3:$B$230,0)),"")</f>
        <v/>
      </c>
      <c r="AC9" s="215" t="str">
        <f t="shared" si="7"/>
        <v>0%</v>
      </c>
      <c r="AD9" s="216" t="str">
        <f t="shared" si="8"/>
        <v/>
      </c>
      <c r="AE9" s="217">
        <f>IF(IF(F9="","ESPECÍFICAR TIPO DE META",_xlfn.IFNA(_xlfn.IFS(SUM(I9:L9)=0,0%,SUM(I9:L9)&gt;0.001,(_xlfn.IFS(F9="INCREMENTO",SUM(I9:L9)/H9,F9="MANTENIMIENTO",SUM(I9:L9)/(H9*Tabla2[[#This Row],[N.X]])))),"ESPECÍFICAR TIPO DE META"))&gt;1,"100%",IF(F9="","ESPECÍFICAR TIPO DE META",_xlfn.IFNA(_xlfn.IFS(SUM(I9:L9)=0,0%,SUM(I9:L9)&gt;0.001,(_xlfn.IFS(F9="INCREMENTO",SUM(I9:L9)/H9,F9="MANTENIMIENTO",SUM(I9:L9)/(H9*Tabla2[[#This Row],[N.X]])))),"ESPECÍFICAR TIPO DE META")))</f>
        <v>0</v>
      </c>
      <c r="AF9" s="218">
        <f>'MIPG INSTITUCIONAL'!N15</f>
        <v>0</v>
      </c>
      <c r="AG9" s="219" t="str">
        <f>'MIPG INSTITUCIONAL'!O15</f>
        <v>Talento Humano, Recursos Físicos y Tecnológicos</v>
      </c>
      <c r="AH9" s="220" t="str">
        <f>'MIPG INSTITUCIONAL'!P15</f>
        <v>Subdirección Administrativa y Financiera</v>
      </c>
      <c r="AI9" s="171" t="str">
        <f>'MIPG INSTITUCIONAL'!P15</f>
        <v>Subdirección Administrativa y Financiera</v>
      </c>
    </row>
    <row r="10" spans="2:54" s="25" customFormat="1" ht="51" customHeight="1" x14ac:dyDescent="0.25">
      <c r="B10" s="200" t="s">
        <v>26</v>
      </c>
      <c r="C10" s="203" t="s">
        <v>337</v>
      </c>
      <c r="D10" s="278" t="str">
        <f>+D5</f>
        <v xml:space="preserve">Actualizar los planes y programas  que integran la dimensión estratégica del Talento Humano </v>
      </c>
      <c r="E10" s="201" t="str">
        <f>'MIPG INSTITUCIONAL'!G16</f>
        <v xml:space="preserve">Plan  Anual de seguridad  y salud en el  trabajo actualizado </v>
      </c>
      <c r="F10" s="202" t="s">
        <v>338</v>
      </c>
      <c r="G10" s="203">
        <f t="shared" si="0"/>
        <v>1</v>
      </c>
      <c r="H10" s="204">
        <f>'MIPG INSTITUCIONAL'!H16</f>
        <v>1</v>
      </c>
      <c r="I10" s="205">
        <f>'MIPG INSTITUCIONAL'!I16</f>
        <v>0</v>
      </c>
      <c r="J10" s="183">
        <f>'MIPG INSTITUCIONAL'!J16</f>
        <v>0</v>
      </c>
      <c r="K10" s="183">
        <f>'MIPG INSTITUCIONAL'!K16</f>
        <v>0</v>
      </c>
      <c r="L10" s="184">
        <f>'MIPG INSTITUCIONAL'!L16</f>
        <v>0</v>
      </c>
      <c r="M10" s="206"/>
      <c r="N10" s="207"/>
      <c r="O10" s="207">
        <v>1</v>
      </c>
      <c r="P10" s="207"/>
      <c r="Q10" s="208" t="str">
        <f t="shared" si="1"/>
        <v>SI</v>
      </c>
      <c r="R10" s="209">
        <f>'MIPG INSTITUCIONAL'!Q16</f>
        <v>0</v>
      </c>
      <c r="S10" s="210">
        <f>'MIPG INSTITUCIONAL'!R16</f>
        <v>0</v>
      </c>
      <c r="T10" s="210" t="str">
        <f>'MIPG INSTITUCIONAL'!S16</f>
        <v>x</v>
      </c>
      <c r="U10" s="211">
        <f>'MIPG INSTITUCIONAL'!T16</f>
        <v>0</v>
      </c>
      <c r="V10" s="212" t="str">
        <f t="shared" si="2"/>
        <v>4</v>
      </c>
      <c r="W10" s="212" t="str">
        <f t="shared" si="3"/>
        <v>4</v>
      </c>
      <c r="X10" s="212" t="str">
        <f t="shared" si="4"/>
        <v>3</v>
      </c>
      <c r="Y10" s="212" t="str">
        <f t="shared" si="5"/>
        <v>4</v>
      </c>
      <c r="Z10" s="213" t="str">
        <f>IF((IF(Tabla2[[#This Row],[Calculo1 ]]="1",_xlfn.IFS(W10="1",IF((J10/H10)&gt;100%,100%,J10/H10),W10="2",IF((J10/N10)&gt;100%,100%,J10/N10),W10="3","0%",W10="4","0")+Tabla2[[#This Row],[ III TRIM 20217]],_xlfn.IFS(W10="1",IF((J10/H10)&gt;100%,100%,J10/H10),W10="2",IF((J10/N10)&gt;100%,100%,J10/N10),W10="3","0%",W10="4","")))=100%,100%,(IF(Tabla2[[#This Row],[Calculo1 ]]="1",_xlfn.IFS(W10="1",IF((J10/H10)&gt;100%,100%,J10/H10),W10="2",IF((J10/N10)&gt;100%,100%,J10/N10),W10="3","0%",W10="4","0")+Tabla2[[#This Row],[ III TRIM 20217]],_xlfn.IFS(W10="1",IF((J10/H10)&gt;100%,100%,J10/H10),W10="2",IF((J10/N10)&gt;100%,100%,J10/N10),W10="3","0%",W10="4",""))))</f>
        <v/>
      </c>
      <c r="AA10" s="214" t="str">
        <f t="shared" si="6"/>
        <v/>
      </c>
      <c r="AB10" s="215" t="str">
        <f>_xlfn.IFNA(INDEX(Hoja1!$C$3:$C$230,MATCH(Tabla2[[#This Row],[Calculo5]],Hoja1!$B$3:$B$230,0)),"")</f>
        <v/>
      </c>
      <c r="AC10" s="215" t="str">
        <f t="shared" si="7"/>
        <v>0%</v>
      </c>
      <c r="AD10" s="216" t="str">
        <f t="shared" si="8"/>
        <v/>
      </c>
      <c r="AE10" s="217">
        <f>IF(IF(F10="","ESPECÍFICAR TIPO DE META",_xlfn.IFNA(_xlfn.IFS(SUM(I10:L10)=0,0%,SUM(I10:L10)&gt;0.001,(_xlfn.IFS(F10="INCREMENTO",SUM(I10:L10)/H10,F10="MANTENIMIENTO",SUM(I10:L10)/(H10*Tabla2[[#This Row],[N.X]])))),"ESPECÍFICAR TIPO DE META"))&gt;1,"100%",IF(F10="","ESPECÍFICAR TIPO DE META",_xlfn.IFNA(_xlfn.IFS(SUM(I10:L10)=0,0%,SUM(I10:L10)&gt;0.001,(_xlfn.IFS(F10="INCREMENTO",SUM(I10:L10)/H10,F10="MANTENIMIENTO",SUM(I10:L10)/(H10*Tabla2[[#This Row],[N.X]])))),"ESPECÍFICAR TIPO DE META")))</f>
        <v>0</v>
      </c>
      <c r="AF10" s="218">
        <f>'MIPG INSTITUCIONAL'!N16</f>
        <v>0</v>
      </c>
      <c r="AG10" s="219" t="str">
        <f>'MIPG INSTITUCIONAL'!O16</f>
        <v>Talento Humano, Recursos Físicos y Tecnológicos</v>
      </c>
      <c r="AH10" s="220" t="str">
        <f>'MIPG INSTITUCIONAL'!P16</f>
        <v>Subdirección Administrativa y Financiera</v>
      </c>
      <c r="AI10" s="171" t="str">
        <f>'MIPG INSTITUCIONAL'!P16</f>
        <v>Subdirección Administrativa y Financiera</v>
      </c>
    </row>
    <row r="11" spans="2:54" s="25" customFormat="1" ht="51" customHeight="1" x14ac:dyDescent="0.25">
      <c r="B11" s="200" t="s">
        <v>26</v>
      </c>
      <c r="C11" s="203" t="s">
        <v>337</v>
      </c>
      <c r="D11" s="278" t="str">
        <f>'MIPG INSTITUCIONAL'!F17</f>
        <v>Implementar el  Plan  Anual de  Seguridad y salud en el trabajo de acuerdo al cronograma de actividades año 2021- 2022.</v>
      </c>
      <c r="E11" s="201" t="str">
        <f>'MIPG INSTITUCIONAL'!G17</f>
        <v>Informes del plan  de  seguridad y salud en el  trabajo  implementado  2021</v>
      </c>
      <c r="F11" s="202" t="s">
        <v>338</v>
      </c>
      <c r="G11" s="203">
        <f t="shared" si="0"/>
        <v>2</v>
      </c>
      <c r="H11" s="204">
        <f>'MIPG INSTITUCIONAL'!H17</f>
        <v>2</v>
      </c>
      <c r="I11" s="205">
        <f>'MIPG INSTITUCIONAL'!I17</f>
        <v>0</v>
      </c>
      <c r="J11" s="183">
        <f>'MIPG INSTITUCIONAL'!J17</f>
        <v>0</v>
      </c>
      <c r="K11" s="183">
        <f>'MIPG INSTITUCIONAL'!K17</f>
        <v>0</v>
      </c>
      <c r="L11" s="184">
        <f>'MIPG INSTITUCIONAL'!L17</f>
        <v>0</v>
      </c>
      <c r="M11" s="206">
        <v>1</v>
      </c>
      <c r="N11" s="207">
        <v>1</v>
      </c>
      <c r="O11" s="207"/>
      <c r="P11" s="207"/>
      <c r="Q11" s="208" t="str">
        <f t="shared" si="1"/>
        <v>SI</v>
      </c>
      <c r="R11" s="209" t="str">
        <f>'MIPG INSTITUCIONAL'!Q17</f>
        <v>x</v>
      </c>
      <c r="S11" s="210" t="str">
        <f>'MIPG INSTITUCIONAL'!R17</f>
        <v>x</v>
      </c>
      <c r="T11" s="210">
        <f>'MIPG INSTITUCIONAL'!S17</f>
        <v>0</v>
      </c>
      <c r="U11" s="211">
        <f>'MIPG INSTITUCIONAL'!T17</f>
        <v>0</v>
      </c>
      <c r="V11" s="212" t="str">
        <f t="shared" si="2"/>
        <v>3</v>
      </c>
      <c r="W11" s="212" t="str">
        <f t="shared" si="3"/>
        <v>3</v>
      </c>
      <c r="X11" s="212" t="str">
        <f t="shared" si="4"/>
        <v>4</v>
      </c>
      <c r="Y11" s="212" t="str">
        <f t="shared" si="5"/>
        <v>4</v>
      </c>
      <c r="Z11" s="221" t="str">
        <f>IF((IF(Tabla2[[#This Row],[Calculo1 ]]="1",_xlfn.IFS(W11="1",IF((J11/H11)&gt;100%,100%,J11/H11),W11="2",IF((J11/N11)&gt;100%,100%,J11/N11),W11="3","0%",W11="4","0")+Tabla2[[#This Row],[ III TRIM 20217]],_xlfn.IFS(W11="1",IF((J11/H11)&gt;100%,100%,J11/H11),W11="2",IF((J11/N11)&gt;100%,100%,J11/N11),W11="3","0%",W11="4","")))=100%,100%,(IF(Tabla2[[#This Row],[Calculo1 ]]="1",_xlfn.IFS(W11="1",IF((J11/H11)&gt;100%,100%,J11/H11),W11="2",IF((J11/N11)&gt;100%,100%,J11/N11),W11="3","0%",W11="4","0")+Tabla2[[#This Row],[ III TRIM 20217]],_xlfn.IFS(W11="1",IF((J11/H11)&gt;100%,100%,J11/H11),W11="2",IF((J11/N11)&gt;100%,100%,J11/N11),W11="3","0%",W11="4",""))))</f>
        <v>0%</v>
      </c>
      <c r="AA11" s="214" t="str">
        <f t="shared" si="6"/>
        <v>0%</v>
      </c>
      <c r="AB11" s="215">
        <f>_xlfn.IFNA(INDEX(Hoja1!$C$3:$C$230,MATCH(Tabla2[[#This Row],[Calculo5]],Hoja1!$B$3:$B$230,0)),"")</f>
        <v>9.9999999999999998E-17</v>
      </c>
      <c r="AC11" s="215" t="str">
        <f t="shared" si="7"/>
        <v/>
      </c>
      <c r="AD11" s="216" t="str">
        <f t="shared" si="8"/>
        <v/>
      </c>
      <c r="AE11" s="217">
        <f>IF(IF(F11="","ESPECÍFICAR TIPO DE META",_xlfn.IFNA(_xlfn.IFS(SUM(I11:L11)=0,0%,SUM(I11:L11)&gt;0.001,(_xlfn.IFS(F11="INCREMENTO",SUM(I11:L11)/H11,F11="MANTENIMIENTO",SUM(I11:L11)/(H11*Tabla2[[#This Row],[N.X]])))),"ESPECÍFICAR TIPO DE META"))&gt;1,"100%",IF(F11="","ESPECÍFICAR TIPO DE META",_xlfn.IFNA(_xlfn.IFS(SUM(I11:L11)=0,0%,SUM(I11:L11)&gt;0.001,(_xlfn.IFS(F11="INCREMENTO",SUM(I11:L11)/H11,F11="MANTENIMIENTO",SUM(I11:L11)/(H11*Tabla2[[#This Row],[N.X]])))),"ESPECÍFICAR TIPO DE META")))</f>
        <v>0</v>
      </c>
      <c r="AF11" s="218" t="str">
        <f>'MIPG INSTITUCIONAL'!N17</f>
        <v>Durante el tercer y cuarto trimestre de 2021, se realizó la definición y actualización del plan de trabajo SST, renovación y capacitación de los comités (copaso y cocolab), actualización de los requisitos legales del sistema de SST, revisión y actualización de los indicadores, aplicación y análisis de estadística de morbilidad , inspecciones de orden y aseo , jornadas de capacitación a brigadas de emergencia y seguimiento al plan de capacitaciones de SST</v>
      </c>
      <c r="AG11" s="219" t="str">
        <f>'MIPG INSTITUCIONAL'!O17</f>
        <v>Talento Humano, Recursos Físicos y Tecnológicos</v>
      </c>
      <c r="AH11" s="220" t="str">
        <f>'MIPG INSTITUCIONAL'!P17</f>
        <v>Subdirección Administrativa y Financiera</v>
      </c>
      <c r="AI11" s="171" t="str">
        <f>'MIPG INSTITUCIONAL'!P17</f>
        <v>Subdirección Administrativa y Financiera</v>
      </c>
    </row>
    <row r="12" spans="2:54" s="25" customFormat="1" ht="51" customHeight="1" x14ac:dyDescent="0.25">
      <c r="B12" s="200" t="s">
        <v>26</v>
      </c>
      <c r="C12" s="203" t="s">
        <v>337</v>
      </c>
      <c r="D12" s="278" t="str">
        <f>+D11</f>
        <v>Implementar el  Plan  Anual de  Seguridad y salud en el trabajo de acuerdo al cronograma de actividades año 2021- 2022.</v>
      </c>
      <c r="E12" s="201" t="str">
        <f>'MIPG INSTITUCIONAL'!G18</f>
        <v>Informes del plan de seguridad  y salud en el  trabajo  implementado 2022</v>
      </c>
      <c r="F12" s="202" t="s">
        <v>338</v>
      </c>
      <c r="G12" s="203">
        <f t="shared" si="0"/>
        <v>2</v>
      </c>
      <c r="H12" s="204">
        <f>'MIPG INSTITUCIONAL'!H18</f>
        <v>2</v>
      </c>
      <c r="I12" s="205">
        <f>'MIPG INSTITUCIONAL'!I18</f>
        <v>0</v>
      </c>
      <c r="J12" s="183">
        <f>'MIPG INSTITUCIONAL'!J18</f>
        <v>0</v>
      </c>
      <c r="K12" s="183">
        <f>'MIPG INSTITUCIONAL'!K18</f>
        <v>0</v>
      </c>
      <c r="L12" s="184">
        <f>'MIPG INSTITUCIONAL'!L18</f>
        <v>0</v>
      </c>
      <c r="M12" s="206"/>
      <c r="N12" s="207"/>
      <c r="O12" s="207">
        <v>1</v>
      </c>
      <c r="P12" s="207">
        <v>1</v>
      </c>
      <c r="Q12" s="208" t="str">
        <f t="shared" si="1"/>
        <v>SI</v>
      </c>
      <c r="R12" s="209">
        <f>'MIPG INSTITUCIONAL'!Q18</f>
        <v>0</v>
      </c>
      <c r="S12" s="210">
        <f>'MIPG INSTITUCIONAL'!R18</f>
        <v>0</v>
      </c>
      <c r="T12" s="210" t="str">
        <f>'MIPG INSTITUCIONAL'!S18</f>
        <v>x</v>
      </c>
      <c r="U12" s="211" t="str">
        <f>'MIPG INSTITUCIONAL'!T18</f>
        <v>x</v>
      </c>
      <c r="V12" s="212" t="str">
        <f t="shared" ref="V12:V75" si="9">_xlfn.IFNA(_xlfn.IFS(AND(M12="",I12&gt;0.001),"1",AND(M12&gt;0.001,I12&gt;0.001),"2",AND(M12&gt;0.001,I12=0),"3"),"4")</f>
        <v>4</v>
      </c>
      <c r="W12" s="212" t="str">
        <f t="shared" si="3"/>
        <v>4</v>
      </c>
      <c r="X12" s="212" t="str">
        <f t="shared" si="4"/>
        <v>3</v>
      </c>
      <c r="Y12" s="212" t="str">
        <f t="shared" si="5"/>
        <v>3</v>
      </c>
      <c r="Z12" s="221" t="str">
        <f>IF((IF(Tabla2[[#This Row],[Calculo1 ]]="1",_xlfn.IFS(W12="1",IF((J12/H12)&gt;100%,100%,J12/H12),W12="2",IF((J12/N12)&gt;100%,100%,J12/N12),W12="3","0%",W12="4","0")+Tabla2[[#This Row],[ III TRIM 20217]],_xlfn.IFS(W12="1",IF((J12/H12)&gt;100%,100%,J12/H12),W12="2",IF((J12/N12)&gt;100%,100%,J12/N12),W12="3","0%",W12="4","")))=100%,100%,(IF(Tabla2[[#This Row],[Calculo1 ]]="1",_xlfn.IFS(W12="1",IF((J12/H12)&gt;100%,100%,J12/H12),W12="2",IF((J12/N12)&gt;100%,100%,J12/N12),W12="3","0%",W12="4","0")+Tabla2[[#This Row],[ III TRIM 20217]],_xlfn.IFS(W12="1",IF((J12/H12)&gt;100%,100%,J12/H12),W12="2",IF((J12/N12)&gt;100%,100%,J12/N12),W12="3","0%",W12="4",""))))</f>
        <v/>
      </c>
      <c r="AA12" s="214" t="str">
        <f t="shared" si="6"/>
        <v/>
      </c>
      <c r="AB12" s="215" t="str">
        <f>_xlfn.IFNA(INDEX(Hoja1!$C$3:$C$230,MATCH(Tabla2[[#This Row],[Calculo5]],Hoja1!$B$3:$B$230,0)),"")</f>
        <v/>
      </c>
      <c r="AC12" s="215" t="str">
        <f t="shared" si="7"/>
        <v>0%</v>
      </c>
      <c r="AD12" s="216" t="str">
        <f t="shared" si="8"/>
        <v>0%</v>
      </c>
      <c r="AE12" s="217">
        <f>IF(IF(F12="","ESPECÍFICAR TIPO DE META",_xlfn.IFNA(_xlfn.IFS(SUM(I12:L12)=0,0%,SUM(I12:L12)&gt;0.001,(_xlfn.IFS(F12="INCREMENTO",SUM(I12:L12)/H12,F12="MANTENIMIENTO",SUM(I12:L12)/(H12*Tabla2[[#This Row],[N.X]])))),"ESPECÍFICAR TIPO DE META"))&gt;1,"100%",IF(F12="","ESPECÍFICAR TIPO DE META",_xlfn.IFNA(_xlfn.IFS(SUM(I12:L12)=0,0%,SUM(I12:L12)&gt;0.001,(_xlfn.IFS(F12="INCREMENTO",SUM(I12:L12)/H12,F12="MANTENIMIENTO",SUM(I12:L12)/(H12*Tabla2[[#This Row],[N.X]])))),"ESPECÍFICAR TIPO DE META")))</f>
        <v>0</v>
      </c>
      <c r="AF12" s="218">
        <f>'MIPG INSTITUCIONAL'!N18</f>
        <v>0</v>
      </c>
      <c r="AG12" s="219" t="str">
        <f>'MIPG INSTITUCIONAL'!O18</f>
        <v>Talento Humano, Recursos Físicos y Tecnológicos</v>
      </c>
      <c r="AH12" s="220" t="str">
        <f>'MIPG INSTITUCIONAL'!P18</f>
        <v>Subdirección Administrativa y Financiera</v>
      </c>
      <c r="AI12" s="171" t="str">
        <f>'MIPG INSTITUCIONAL'!P18</f>
        <v>Subdirección Administrativa y Financiera</v>
      </c>
    </row>
    <row r="13" spans="2:54" s="25" customFormat="1" ht="51" customHeight="1" x14ac:dyDescent="0.25">
      <c r="B13" s="200" t="s">
        <v>26</v>
      </c>
      <c r="C13" s="203" t="s">
        <v>337</v>
      </c>
      <c r="D13" s="278" t="str">
        <f>'MIPG INSTITUCIONAL'!F19</f>
        <v>Implementar Plan Institucional de Capacitación  de acuerdo al cronograma de actividades año 2021- año 2022</v>
      </c>
      <c r="E13" s="201" t="str">
        <f>'MIPG INSTITUCIONAL'!G19</f>
        <v>Informes del  Plan  Institucional  de capacitación implementado 2021</v>
      </c>
      <c r="F13" s="202" t="s">
        <v>338</v>
      </c>
      <c r="G13" s="222">
        <f t="shared" si="0"/>
        <v>2</v>
      </c>
      <c r="H13" s="204">
        <f>'MIPG INSTITUCIONAL'!H19</f>
        <v>2</v>
      </c>
      <c r="I13" s="205">
        <f>'MIPG INSTITUCIONAL'!I19</f>
        <v>0</v>
      </c>
      <c r="J13" s="183">
        <f>'MIPG INSTITUCIONAL'!J19</f>
        <v>0</v>
      </c>
      <c r="K13" s="183">
        <f>'MIPG INSTITUCIONAL'!K19</f>
        <v>0</v>
      </c>
      <c r="L13" s="184">
        <f>'MIPG INSTITUCIONAL'!L19</f>
        <v>0</v>
      </c>
      <c r="M13" s="206">
        <v>1</v>
      </c>
      <c r="N13" s="207">
        <v>1</v>
      </c>
      <c r="O13" s="207"/>
      <c r="P13" s="207"/>
      <c r="Q13" s="208" t="str">
        <f>_xlfn.IFNA(IF(_xlfn.IFS(F13="MANTENIMIENTO",SUM(M13:P13)/G13,F13="INCREMENTO",SUM(M13:P13))=H13,"SI",""),"")</f>
        <v>SI</v>
      </c>
      <c r="R13" s="209" t="str">
        <f>'MIPG INSTITUCIONAL'!Q19</f>
        <v>x</v>
      </c>
      <c r="S13" s="210" t="str">
        <f>'MIPG INSTITUCIONAL'!R19</f>
        <v>x</v>
      </c>
      <c r="T13" s="210">
        <f>'MIPG INSTITUCIONAL'!S19</f>
        <v>0</v>
      </c>
      <c r="U13" s="211">
        <f>'MIPG INSTITUCIONAL'!T19</f>
        <v>0</v>
      </c>
      <c r="V13" s="212" t="str">
        <f t="shared" si="9"/>
        <v>3</v>
      </c>
      <c r="W13" s="212" t="str">
        <f t="shared" ref="W13:W76" si="10">_xlfn.IFNA(_xlfn.IFS(AND(N13="",J13&gt;0.001),"1",AND(N13&gt;0.001,J13&gt;0.001),"2",AND(N13&gt;0.001,J13=0),"3"),"4")</f>
        <v>3</v>
      </c>
      <c r="X13" s="212" t="str">
        <f t="shared" ref="X13:X76" si="11">_xlfn.IFNA(_xlfn.IFS(AND(O13="",K13&gt;0.001),"1",AND(O13&gt;0.001,K13&gt;0.001),"2",AND(O13&gt;0.001,K13=0),"3"),"4")</f>
        <v>4</v>
      </c>
      <c r="Y13" s="212" t="str">
        <f t="shared" ref="Y13:Y76" si="12">_xlfn.IFNA(_xlfn.IFS(AND(P13="",L13&gt;0.001),"1",AND(P13&gt;0.001,L13&gt;0.001),"2",AND(P13&gt;0.001,L13=0),"3"),"4")</f>
        <v>4</v>
      </c>
      <c r="Z13" s="221" t="str">
        <f>IF((IF(Tabla2[[#This Row],[Calculo1 ]]="1",_xlfn.IFS(W13="1",IF((J13/H13)&gt;100%,100%,J13/H13),W13="2",IF((J13/N13)&gt;100%,100%,J13/N13),W13="3","0%",W13="4","0")+Tabla2[[#This Row],[ III TRIM 20217]],_xlfn.IFS(W13="1",IF((J13/H13)&gt;100%,100%,J13/H13),W13="2",IF((J13/N13)&gt;100%,100%,J13/N13),W13="3","0%",W13="4","")))=100%,100%,(IF(Tabla2[[#This Row],[Calculo1 ]]="1",_xlfn.IFS(W13="1",IF((J13/H13)&gt;100%,100%,J13/H13),W13="2",IF((J13/N13)&gt;100%,100%,J13/N13),W13="3","0%",W13="4","0")+Tabla2[[#This Row],[ III TRIM 20217]],_xlfn.IFS(W13="1",IF((J13/H13)&gt;100%,100%,J13/H13),W13="2",IF((J13/N13)&gt;100%,100%,J13/N13),W13="3","0%",W13="4",""))))</f>
        <v>0%</v>
      </c>
      <c r="AA13" s="214" t="str">
        <f t="shared" si="6"/>
        <v>0%</v>
      </c>
      <c r="AB13" s="215">
        <f>_xlfn.IFNA(INDEX(Hoja1!$C$3:$C$230,MATCH(Tabla2[[#This Row],[Calculo5]],Hoja1!$B$3:$B$230,0)),"")</f>
        <v>9.9999999999999998E-17</v>
      </c>
      <c r="AC13" s="215" t="str">
        <f t="shared" si="7"/>
        <v/>
      </c>
      <c r="AD13" s="216" t="str">
        <f t="shared" si="8"/>
        <v/>
      </c>
      <c r="AE13" s="217">
        <f>IF(IF(F13="","ESPECÍFICAR TIPO DE META",_xlfn.IFNA(_xlfn.IFS(SUM(I13:L13)=0,0%,SUM(I13:L13)&gt;0.001,(_xlfn.IFS(F13="INCREMENTO",SUM(I13:L13)/H13,F13="MANTENIMIENTO",SUM(I13:L13)/(H13*Tabla2[[#This Row],[N.X]])))),"ESPECÍFICAR TIPO DE META"))&gt;1,"100%",IF(F13="","ESPECÍFICAR TIPO DE META",_xlfn.IFNA(_xlfn.IFS(SUM(I13:L13)=0,0%,SUM(I13:L13)&gt;0.001,(_xlfn.IFS(F13="INCREMENTO",SUM(I13:L13)/H13,F13="MANTENIMIENTO",SUM(I13:L13)/(H13*Tabla2[[#This Row],[N.X]])))),"ESPECÍFICAR TIPO DE META")))</f>
        <v>0</v>
      </c>
      <c r="AF13" s="218" t="str">
        <f>'MIPG INSTITUCIONAL'!N19</f>
        <v xml:space="preserve">Se realizó el informe de ejecución de actividades de acuerdo al cronograma del PIC  </v>
      </c>
      <c r="AG13" s="219" t="str">
        <f>'MIPG INSTITUCIONAL'!O19</f>
        <v>Talento Humano, Recursos Físicos y Tecnológicos</v>
      </c>
      <c r="AH13" s="220" t="str">
        <f>'MIPG INSTITUCIONAL'!P19</f>
        <v>Subdirección Administrativa y Financiera</v>
      </c>
      <c r="AI13" s="171" t="str">
        <f>'MIPG INSTITUCIONAL'!P19</f>
        <v>Subdirección Administrativa y Financiera</v>
      </c>
    </row>
    <row r="14" spans="2:54" s="25" customFormat="1" ht="51" customHeight="1" x14ac:dyDescent="0.25">
      <c r="B14" s="200" t="s">
        <v>26</v>
      </c>
      <c r="C14" s="203" t="s">
        <v>61</v>
      </c>
      <c r="D14" s="278" t="str">
        <f>+D13</f>
        <v>Implementar Plan Institucional de Capacitación  de acuerdo al cronograma de actividades año 2021- año 2022</v>
      </c>
      <c r="E14" s="201" t="str">
        <f>'MIPG INSTITUCIONAL'!G20</f>
        <v>Informes del plan Institucional de capacitación implementado 2022</v>
      </c>
      <c r="F14" s="202" t="s">
        <v>338</v>
      </c>
      <c r="G14" s="222">
        <f t="shared" si="0"/>
        <v>2</v>
      </c>
      <c r="H14" s="204">
        <f>'MIPG INSTITUCIONAL'!H20</f>
        <v>2</v>
      </c>
      <c r="I14" s="205">
        <f>'MIPG INSTITUCIONAL'!I20</f>
        <v>0</v>
      </c>
      <c r="J14" s="183">
        <f>'MIPG INSTITUCIONAL'!J20</f>
        <v>0</v>
      </c>
      <c r="K14" s="183">
        <f>'MIPG INSTITUCIONAL'!K20</f>
        <v>0</v>
      </c>
      <c r="L14" s="184">
        <f>'MIPG INSTITUCIONAL'!L20</f>
        <v>0</v>
      </c>
      <c r="M14" s="206"/>
      <c r="N14" s="207"/>
      <c r="O14" s="207">
        <v>1</v>
      </c>
      <c r="P14" s="207">
        <v>1</v>
      </c>
      <c r="Q14" s="208" t="str">
        <f t="shared" si="1"/>
        <v>SI</v>
      </c>
      <c r="R14" s="209">
        <f>'MIPG INSTITUCIONAL'!Q20</f>
        <v>0</v>
      </c>
      <c r="S14" s="210">
        <f>'MIPG INSTITUCIONAL'!R20</f>
        <v>0</v>
      </c>
      <c r="T14" s="210" t="str">
        <f>'MIPG INSTITUCIONAL'!S20</f>
        <v>x</v>
      </c>
      <c r="U14" s="211" t="str">
        <f>'MIPG INSTITUCIONAL'!T20</f>
        <v>x</v>
      </c>
      <c r="V14" s="212" t="str">
        <f t="shared" si="9"/>
        <v>4</v>
      </c>
      <c r="W14" s="212" t="str">
        <f t="shared" si="10"/>
        <v>4</v>
      </c>
      <c r="X14" s="212" t="str">
        <f t="shared" si="11"/>
        <v>3</v>
      </c>
      <c r="Y14" s="212" t="str">
        <f t="shared" si="12"/>
        <v>3</v>
      </c>
      <c r="Z14" s="221" t="str">
        <f>IF((IF(Tabla2[[#This Row],[Calculo1 ]]="1",_xlfn.IFS(W14="1",IF((J14/H14)&gt;100%,100%,J14/H14),W14="2",IF((J14/N14)&gt;100%,100%,J14/N14),W14="3","0%",W14="4","0")+Tabla2[[#This Row],[ III TRIM 20217]],_xlfn.IFS(W14="1",IF((J14/H14)&gt;100%,100%,J14/H14),W14="2",IF((J14/N14)&gt;100%,100%,J14/N14),W14="3","0%",W14="4","")))=100%,100%,(IF(Tabla2[[#This Row],[Calculo1 ]]="1",_xlfn.IFS(W14="1",IF((J14/H14)&gt;100%,100%,J14/H14),W14="2",IF((J14/N14)&gt;100%,100%,J14/N14),W14="3","0%",W14="4","0")+Tabla2[[#This Row],[ III TRIM 20217]],_xlfn.IFS(W14="1",IF((J14/H14)&gt;100%,100%,J14/H14),W14="2",IF((J14/N14)&gt;100%,100%,J14/N14),W14="3","0%",W14="4",""))))</f>
        <v/>
      </c>
      <c r="AA14" s="214" t="str">
        <f t="shared" si="6"/>
        <v/>
      </c>
      <c r="AB14" s="215" t="str">
        <f>_xlfn.IFNA(INDEX(Hoja1!$C$3:$C$230,MATCH(Tabla2[[#This Row],[Calculo5]],Hoja1!$B$3:$B$230,0)),"")</f>
        <v/>
      </c>
      <c r="AC14" s="215" t="str">
        <f t="shared" si="7"/>
        <v>0%</v>
      </c>
      <c r="AD14" s="216" t="str">
        <f t="shared" si="8"/>
        <v>0%</v>
      </c>
      <c r="AE14" s="217">
        <f>IF(IF(F14="","ESPECÍFICAR TIPO DE META",_xlfn.IFNA(_xlfn.IFS(SUM(I14:L14)=0,0%,SUM(I14:L14)&gt;0.001,(_xlfn.IFS(F14="INCREMENTO",SUM(I14:L14)/H14,F14="MANTENIMIENTO",SUM(I14:L14)/(H14*Tabla2[[#This Row],[N.X]])))),"ESPECÍFICAR TIPO DE META"))&gt;1,"100%",IF(F14="","ESPECÍFICAR TIPO DE META",_xlfn.IFNA(_xlfn.IFS(SUM(I14:L14)=0,0%,SUM(I14:L14)&gt;0.001,(_xlfn.IFS(F14="INCREMENTO",SUM(I14:L14)/H14,F14="MANTENIMIENTO",SUM(I14:L14)/(H14*Tabla2[[#This Row],[N.X]])))),"ESPECÍFICAR TIPO DE META")))</f>
        <v>0</v>
      </c>
      <c r="AF14" s="218">
        <f>'MIPG INSTITUCIONAL'!N20</f>
        <v>0</v>
      </c>
      <c r="AG14" s="219" t="str">
        <f>'MIPG INSTITUCIONAL'!O20</f>
        <v>Talento Humano, Recursos Físicos y Tecnológicos</v>
      </c>
      <c r="AH14" s="220" t="str">
        <f>'MIPG INSTITUCIONAL'!P20</f>
        <v>Subdirección Administrativa y Financiera</v>
      </c>
      <c r="AI14" s="171" t="str">
        <f>'MIPG INSTITUCIONAL'!P20</f>
        <v>Subdirección Administrativa y Financiera</v>
      </c>
    </row>
    <row r="15" spans="2:54" s="25" customFormat="1" ht="57.95" customHeight="1" x14ac:dyDescent="0.25">
      <c r="B15" s="200" t="s">
        <v>26</v>
      </c>
      <c r="C15" s="203" t="s">
        <v>61</v>
      </c>
      <c r="D15" s="278" t="str">
        <f>'MIPG INSTITUCIONAL'!F21</f>
        <v>Implementar Plan de Bienestar Institucional e incentivos de acuerdo al cronograma de actividades año 2021-  2022</v>
      </c>
      <c r="E15" s="201" t="str">
        <f>'MIPG INSTITUCIONAL'!G21</f>
        <v>Informes del  Plan de Bienestar e incentivos implementado 2021</v>
      </c>
      <c r="F15" s="202" t="s">
        <v>338</v>
      </c>
      <c r="G15" s="222">
        <f t="shared" si="0"/>
        <v>2</v>
      </c>
      <c r="H15" s="204">
        <f>'MIPG INSTITUCIONAL'!H21</f>
        <v>2</v>
      </c>
      <c r="I15" s="205">
        <f>'MIPG INSTITUCIONAL'!I21</f>
        <v>0</v>
      </c>
      <c r="J15" s="183">
        <f>'MIPG INSTITUCIONAL'!J21</f>
        <v>0</v>
      </c>
      <c r="K15" s="183">
        <f>'MIPG INSTITUCIONAL'!K21</f>
        <v>0</v>
      </c>
      <c r="L15" s="184">
        <f>'MIPG INSTITUCIONAL'!L21</f>
        <v>0</v>
      </c>
      <c r="M15" s="206">
        <v>1</v>
      </c>
      <c r="N15" s="207">
        <v>1</v>
      </c>
      <c r="O15" s="207"/>
      <c r="P15" s="207"/>
      <c r="Q15" s="208" t="str">
        <f t="shared" si="1"/>
        <v>SI</v>
      </c>
      <c r="R15" s="209" t="str">
        <f>'MIPG INSTITUCIONAL'!Q21</f>
        <v>x</v>
      </c>
      <c r="S15" s="210" t="str">
        <f>'MIPG INSTITUCIONAL'!R21</f>
        <v>x</v>
      </c>
      <c r="T15" s="210">
        <f>'MIPG INSTITUCIONAL'!S21</f>
        <v>0</v>
      </c>
      <c r="U15" s="211">
        <f>'MIPG INSTITUCIONAL'!T21</f>
        <v>0</v>
      </c>
      <c r="V15" s="212" t="str">
        <f t="shared" si="9"/>
        <v>3</v>
      </c>
      <c r="W15" s="212" t="str">
        <f t="shared" si="10"/>
        <v>3</v>
      </c>
      <c r="X15" s="212" t="str">
        <f t="shared" si="11"/>
        <v>4</v>
      </c>
      <c r="Y15" s="212" t="str">
        <f t="shared" si="12"/>
        <v>4</v>
      </c>
      <c r="Z15" s="221" t="str">
        <f>IF((IF(Tabla2[[#This Row],[Calculo1 ]]="1",_xlfn.IFS(W15="1",IF((J15/H15)&gt;100%,100%,J15/H15),W15="2",IF((J15/N15)&gt;100%,100%,J15/N15),W15="3","0%",W15="4","0")+Tabla2[[#This Row],[ III TRIM 20217]],_xlfn.IFS(W15="1",IF((J15/H15)&gt;100%,100%,J15/H15),W15="2",IF((J15/N15)&gt;100%,100%,J15/N15),W15="3","0%",W15="4","")))=100%,100%,(IF(Tabla2[[#This Row],[Calculo1 ]]="1",_xlfn.IFS(W15="1",IF((J15/H15)&gt;100%,100%,J15/H15),W15="2",IF((J15/N15)&gt;100%,100%,J15/N15),W15="3","0%",W15="4","0")+Tabla2[[#This Row],[ III TRIM 20217]],_xlfn.IFS(W15="1",IF((J15/H15)&gt;100%,100%,J15/H15),W15="2",IF((J15/N15)&gt;100%,100%,J15/N15),W15="3","0%",W15="4",""))))</f>
        <v>0%</v>
      </c>
      <c r="AA15" s="214" t="str">
        <f t="shared" si="6"/>
        <v>0%</v>
      </c>
      <c r="AB15" s="215">
        <f>_xlfn.IFNA(INDEX(Hoja1!$C$3:$C$230,MATCH(Tabla2[[#This Row],[Calculo5]],Hoja1!$B$3:$B$230,0)),"")</f>
        <v>9.9999999999999998E-17</v>
      </c>
      <c r="AC15" s="215" t="str">
        <f t="shared" si="7"/>
        <v/>
      </c>
      <c r="AD15" s="216" t="str">
        <f t="shared" si="8"/>
        <v/>
      </c>
      <c r="AE15" s="217">
        <f>IF(IF(F15="","ESPECÍFICAR TIPO DE META",_xlfn.IFNA(_xlfn.IFS(SUM(I15:L15)=0,0%,SUM(I15:L15)&gt;0.001,(_xlfn.IFS(F15="INCREMENTO",SUM(I15:L15)/H15,F15="MANTENIMIENTO",SUM(I15:L15)/(H15*Tabla2[[#This Row],[N.X]])))),"ESPECÍFICAR TIPO DE META"))&gt;1,"100%",IF(F15="","ESPECÍFICAR TIPO DE META",_xlfn.IFNA(_xlfn.IFS(SUM(I15:L15)=0,0%,SUM(I15:L15)&gt;0.001,(_xlfn.IFS(F15="INCREMENTO",SUM(I15:L15)/H15,F15="MANTENIMIENTO",SUM(I15:L15)/(H15*Tabla2[[#This Row],[N.X]])))),"ESPECÍFICAR TIPO DE META")))</f>
        <v>0</v>
      </c>
      <c r="AF15" s="218" t="str">
        <f>'MIPG INSTITUCIONAL'!N21</f>
        <v>Se realizó el informe de ejecución de actividades de acuerdo al cronograma de Bienestar</v>
      </c>
      <c r="AG15" s="219" t="str">
        <f>'MIPG INSTITUCIONAL'!O21</f>
        <v>Talento Humano, Recursos Físicos y Tecnológicos</v>
      </c>
      <c r="AH15" s="220" t="str">
        <f>'MIPG INSTITUCIONAL'!P21</f>
        <v>Subdirección Administrativa y Financiera</v>
      </c>
      <c r="AI15" s="171" t="str">
        <f>'MIPG INSTITUCIONAL'!P21</f>
        <v>Subdirección Administrativa y Financiera</v>
      </c>
    </row>
    <row r="16" spans="2:54" s="25" customFormat="1" ht="51" customHeight="1" x14ac:dyDescent="0.25">
      <c r="B16" s="200" t="s">
        <v>26</v>
      </c>
      <c r="C16" s="203" t="s">
        <v>61</v>
      </c>
      <c r="D16" s="278" t="str">
        <f>+D15</f>
        <v>Implementar Plan de Bienestar Institucional e incentivos de acuerdo al cronograma de actividades año 2021-  2022</v>
      </c>
      <c r="E16" s="201" t="str">
        <f>'MIPG INSTITUCIONAL'!G22</f>
        <v>Informes de los  Planes  de Bienestar e incentivos implementados  2022</v>
      </c>
      <c r="F16" s="202" t="s">
        <v>338</v>
      </c>
      <c r="G16" s="203">
        <f t="shared" si="0"/>
        <v>2</v>
      </c>
      <c r="H16" s="204">
        <f>'MIPG INSTITUCIONAL'!H22</f>
        <v>2</v>
      </c>
      <c r="I16" s="205">
        <f>'MIPG INSTITUCIONAL'!I22</f>
        <v>0</v>
      </c>
      <c r="J16" s="183">
        <f>'MIPG INSTITUCIONAL'!J22</f>
        <v>0</v>
      </c>
      <c r="K16" s="183">
        <f>'MIPG INSTITUCIONAL'!K22</f>
        <v>0</v>
      </c>
      <c r="L16" s="184">
        <f>'MIPG INSTITUCIONAL'!L22</f>
        <v>0</v>
      </c>
      <c r="M16" s="206"/>
      <c r="N16" s="207"/>
      <c r="O16" s="207">
        <v>1</v>
      </c>
      <c r="P16" s="207">
        <v>1</v>
      </c>
      <c r="Q16" s="208" t="str">
        <f t="shared" si="1"/>
        <v>SI</v>
      </c>
      <c r="R16" s="209">
        <f>'MIPG INSTITUCIONAL'!Q22</f>
        <v>0</v>
      </c>
      <c r="S16" s="210">
        <f>'MIPG INSTITUCIONAL'!R22</f>
        <v>0</v>
      </c>
      <c r="T16" s="210" t="str">
        <f>'MIPG INSTITUCIONAL'!S22</f>
        <v>x</v>
      </c>
      <c r="U16" s="211" t="str">
        <f>'MIPG INSTITUCIONAL'!T22</f>
        <v>x</v>
      </c>
      <c r="V16" s="212" t="str">
        <f t="shared" si="9"/>
        <v>4</v>
      </c>
      <c r="W16" s="212" t="str">
        <f t="shared" si="10"/>
        <v>4</v>
      </c>
      <c r="X16" s="212" t="str">
        <f t="shared" si="11"/>
        <v>3</v>
      </c>
      <c r="Y16" s="212" t="str">
        <f t="shared" si="12"/>
        <v>3</v>
      </c>
      <c r="Z16" s="221" t="str">
        <f>IF((IF(Tabla2[[#This Row],[Calculo1 ]]="1",_xlfn.IFS(W16="1",IF((J16/H16)&gt;100%,100%,J16/H16),W16="2",IF((J16/N16)&gt;100%,100%,J16/N16),W16="3","0%",W16="4","0")+Tabla2[[#This Row],[ III TRIM 20217]],_xlfn.IFS(W16="1",IF((J16/H16)&gt;100%,100%,J16/H16),W16="2",IF((J16/N16)&gt;100%,100%,J16/N16),W16="3","0%",W16="4","")))=100%,100%,(IF(Tabla2[[#This Row],[Calculo1 ]]="1",_xlfn.IFS(W16="1",IF((J16/H16)&gt;100%,100%,J16/H16),W16="2",IF((J16/N16)&gt;100%,100%,J16/N16),W16="3","0%",W16="4","0")+Tabla2[[#This Row],[ III TRIM 20217]],_xlfn.IFS(W16="1",IF((J16/H16)&gt;100%,100%,J16/H16),W16="2",IF((J16/N16)&gt;100%,100%,J16/N16),W16="3","0%",W16="4",""))))</f>
        <v/>
      </c>
      <c r="AA16" s="214" t="str">
        <f t="shared" si="6"/>
        <v/>
      </c>
      <c r="AB16" s="215" t="str">
        <f>_xlfn.IFNA(INDEX(Hoja1!$C$3:$C$230,MATCH(Tabla2[[#This Row],[Calculo5]],Hoja1!$B$3:$B$230,0)),"")</f>
        <v/>
      </c>
      <c r="AC16" s="215" t="str">
        <f t="shared" si="7"/>
        <v>0%</v>
      </c>
      <c r="AD16" s="216" t="str">
        <f t="shared" si="8"/>
        <v>0%</v>
      </c>
      <c r="AE16" s="217">
        <f>IF(IF(F16="","ESPECÍFICAR TIPO DE META",_xlfn.IFNA(_xlfn.IFS(SUM(I16:L16)=0,0%,SUM(I16:L16)&gt;0.001,(_xlfn.IFS(F16="INCREMENTO",SUM(I16:L16)/H16,F16="MANTENIMIENTO",SUM(I16:L16)/(H16*Tabla2[[#This Row],[N.X]])))),"ESPECÍFICAR TIPO DE META"))&gt;1,"100%",IF(F16="","ESPECÍFICAR TIPO DE META",_xlfn.IFNA(_xlfn.IFS(SUM(I16:L16)=0,0%,SUM(I16:L16)&gt;0.001,(_xlfn.IFS(F16="INCREMENTO",SUM(I16:L16)/H16,F16="MANTENIMIENTO",SUM(I16:L16)/(H16*Tabla2[[#This Row],[N.X]])))),"ESPECÍFICAR TIPO DE META")))</f>
        <v>0</v>
      </c>
      <c r="AF16" s="218">
        <f>'MIPG INSTITUCIONAL'!N22</f>
        <v>0</v>
      </c>
      <c r="AG16" s="219" t="str">
        <f>'MIPG INSTITUCIONAL'!O22</f>
        <v>Talento Humano, Recursos Físicos y Tecnológicos</v>
      </c>
      <c r="AH16" s="220" t="str">
        <f>'MIPG INSTITUCIONAL'!P22</f>
        <v>Subdirección Administrativa y Financiera</v>
      </c>
      <c r="AI16" s="171" t="str">
        <f>'MIPG INSTITUCIONAL'!P22</f>
        <v>Subdirección Administrativa y Financiera</v>
      </c>
    </row>
    <row r="17" spans="2:35" s="25" customFormat="1" ht="51" customHeight="1" x14ac:dyDescent="0.25">
      <c r="B17" s="200" t="s">
        <v>71</v>
      </c>
      <c r="C17" s="203" t="s">
        <v>340</v>
      </c>
      <c r="D17" s="278" t="str">
        <f>'MIPG INSTITUCIONAL'!F23</f>
        <v>Implementar actividades  de salario emocional para promover el bienestar de los servidores públicos</v>
      </c>
      <c r="E17" s="201" t="str">
        <f>'MIPG INSTITUCIONAL'!G23</f>
        <v xml:space="preserve">Acciones realizadas  que permitan resaltar y estimular a los servidores públicos como reconocimiento a sus labores </v>
      </c>
      <c r="F17" s="202" t="s">
        <v>338</v>
      </c>
      <c r="G17" s="223">
        <f t="shared" si="0"/>
        <v>2</v>
      </c>
      <c r="H17" s="204">
        <f>'MIPG INSTITUCIONAL'!H23</f>
        <v>1</v>
      </c>
      <c r="I17" s="224">
        <f>'MIPG INSTITUCIONAL'!I23</f>
        <v>0</v>
      </c>
      <c r="J17" s="183">
        <f>'MIPG INSTITUCIONAL'!J23</f>
        <v>0</v>
      </c>
      <c r="K17" s="183">
        <f>'MIPG INSTITUCIONAL'!K23</f>
        <v>0</v>
      </c>
      <c r="L17" s="184">
        <f>'MIPG INSTITUCIONAL'!L23</f>
        <v>0</v>
      </c>
      <c r="M17" s="206"/>
      <c r="N17" s="207">
        <v>1</v>
      </c>
      <c r="O17" s="207"/>
      <c r="P17" s="207"/>
      <c r="Q17" s="208" t="str">
        <f t="shared" si="1"/>
        <v>SI</v>
      </c>
      <c r="R17" s="209" t="str">
        <f>'MIPG INSTITUCIONAL'!Q23</f>
        <v>x</v>
      </c>
      <c r="S17" s="210" t="str">
        <f>'MIPG INSTITUCIONAL'!R23</f>
        <v>x</v>
      </c>
      <c r="T17" s="210">
        <f>'MIPG INSTITUCIONAL'!S23</f>
        <v>0</v>
      </c>
      <c r="U17" s="211">
        <f>'MIPG INSTITUCIONAL'!T23</f>
        <v>0</v>
      </c>
      <c r="V17" s="212" t="str">
        <f t="shared" si="9"/>
        <v>4</v>
      </c>
      <c r="W17" s="212" t="str">
        <f t="shared" si="10"/>
        <v>3</v>
      </c>
      <c r="X17" s="212" t="str">
        <f t="shared" si="11"/>
        <v>4</v>
      </c>
      <c r="Y17" s="212" t="str">
        <f t="shared" si="12"/>
        <v>4</v>
      </c>
      <c r="Z17" s="221" t="str">
        <f>IF((IF(Tabla2[[#This Row],[Calculo1 ]]="1",_xlfn.IFS(W17="1",IF((J17/H17)&gt;100%,100%,J17/H17),W17="2",IF((J17/N17)&gt;100%,100%,J17/N17),W17="3","0%",W17="4","0")+Tabla2[[#This Row],[ III TRIM 20217]],_xlfn.IFS(W17="1",IF((J17/H17)&gt;100%,100%,J17/H17),W17="2",IF((J17/N17)&gt;100%,100%,J17/N17),W17="3","0%",W17="4","")))=100%,100%,(IF(Tabla2[[#This Row],[Calculo1 ]]="1",_xlfn.IFS(W17="1",IF((J17/H17)&gt;100%,100%,J17/H17),W17="2",IF((J17/N17)&gt;100%,100%,J17/N17),W17="3","0%",W17="4","0")+Tabla2[[#This Row],[ III TRIM 20217]],_xlfn.IFS(W17="1",IF((J17/H17)&gt;100%,100%,J17/H17),W17="2",IF((J17/N17)&gt;100%,100%,J17/N17),W17="3","0%",W17="4",""))))</f>
        <v>0%</v>
      </c>
      <c r="AA17" s="214" t="str">
        <f t="shared" si="6"/>
        <v/>
      </c>
      <c r="AB17" s="215">
        <f>_xlfn.IFNA(INDEX(Hoja1!$C$3:$C$230,MATCH(Tabla2[[#This Row],[Calculo5]],Hoja1!$B$3:$B$230,0)),"")</f>
        <v>9.9999999999999998E-17</v>
      </c>
      <c r="AC17" s="215" t="str">
        <f t="shared" si="7"/>
        <v/>
      </c>
      <c r="AD17" s="216" t="str">
        <f t="shared" si="8"/>
        <v/>
      </c>
      <c r="AE17" s="217">
        <f>IF(IF(F17="","ESPECÍFICAR TIPO DE META",_xlfn.IFNA(_xlfn.IFS(SUM(I17:L17)=0,0%,SUM(I17:L17)&gt;0.001,(_xlfn.IFS(F17="INCREMENTO",SUM(I17:L17)/H17,F17="MANTENIMIENTO",SUM(I17:L17)/(H17*Tabla2[[#This Row],[N.X]])))),"ESPECÍFICAR TIPO DE META"))&gt;1,"100%",IF(F17="","ESPECÍFICAR TIPO DE META",_xlfn.IFNA(_xlfn.IFS(SUM(I17:L17)=0,0%,SUM(I17:L17)&gt;0.001,(_xlfn.IFS(F17="INCREMENTO",SUM(I17:L17)/H17,F17="MANTENIMIENTO",SUM(I17:L17)/(H17*Tabla2[[#This Row],[N.X]])))),"ESPECÍFICAR TIPO DE META")))</f>
        <v>0</v>
      </c>
      <c r="AF17" s="218" t="str">
        <f>'MIPG INSTITUCIONAL'!N23</f>
        <v>Se realizó la conmemoración del servidor público en la sede COMFENALCO el día 23 de septiembre de 2021 y en el último trimestre de 2021 se realizó reunión de cierre de vigencia y novenas navideñas 2021.</v>
      </c>
      <c r="AG17" s="219" t="str">
        <f>'MIPG INSTITUCIONAL'!O23</f>
        <v>Talento Humano, Recursos Físicos y Tecnológicos</v>
      </c>
      <c r="AH17" s="220" t="str">
        <f>'MIPG INSTITUCIONAL'!P23</f>
        <v>Subdirección Administrativa y Financiera</v>
      </c>
      <c r="AI17" s="171" t="str">
        <f>'MIPG INSTITUCIONAL'!P23</f>
        <v>Subdirección Administrativa y Financiera</v>
      </c>
    </row>
    <row r="18" spans="2:35" s="25" customFormat="1" ht="51" customHeight="1" x14ac:dyDescent="0.25">
      <c r="B18" s="200" t="s">
        <v>71</v>
      </c>
      <c r="C18" s="203" t="s">
        <v>340</v>
      </c>
      <c r="D18" s="278" t="str">
        <f>D17</f>
        <v>Implementar actividades  de salario emocional para promover el bienestar de los servidores públicos</v>
      </c>
      <c r="E18" s="201" t="str">
        <f>'MIPG INSTITUCIONAL'!G24</f>
        <v>Diagnóstico  de accesibilidad y análisis de puestos de trabajo  servidores públicos vinculados y funcionarios con discapacidad</v>
      </c>
      <c r="F18" s="202" t="s">
        <v>338</v>
      </c>
      <c r="G18" s="223">
        <f t="shared" si="0"/>
        <v>2</v>
      </c>
      <c r="H18" s="204">
        <f>'MIPG INSTITUCIONAL'!H24</f>
        <v>1</v>
      </c>
      <c r="I18" s="224">
        <f>'MIPG INSTITUCIONAL'!I24</f>
        <v>0</v>
      </c>
      <c r="J18" s="183">
        <f>'MIPG INSTITUCIONAL'!J24</f>
        <v>0</v>
      </c>
      <c r="K18" s="183">
        <f>'MIPG INSTITUCIONAL'!K24</f>
        <v>0</v>
      </c>
      <c r="L18" s="184">
        <f>'MIPG INSTITUCIONAL'!L24</f>
        <v>0</v>
      </c>
      <c r="M18" s="206"/>
      <c r="N18" s="207">
        <v>1</v>
      </c>
      <c r="O18" s="207"/>
      <c r="P18" s="207"/>
      <c r="Q18" s="208" t="str">
        <f t="shared" si="1"/>
        <v>SI</v>
      </c>
      <c r="R18" s="209" t="str">
        <f>'MIPG INSTITUCIONAL'!Q24</f>
        <v>x</v>
      </c>
      <c r="S18" s="210" t="str">
        <f>'MIPG INSTITUCIONAL'!R24</f>
        <v>x</v>
      </c>
      <c r="T18" s="210">
        <f>'MIPG INSTITUCIONAL'!S24</f>
        <v>0</v>
      </c>
      <c r="U18" s="211">
        <f>'MIPG INSTITUCIONAL'!T24</f>
        <v>0</v>
      </c>
      <c r="V18" s="212" t="str">
        <f t="shared" si="9"/>
        <v>4</v>
      </c>
      <c r="W18" s="212" t="str">
        <f t="shared" si="10"/>
        <v>3</v>
      </c>
      <c r="X18" s="212" t="str">
        <f t="shared" si="11"/>
        <v>4</v>
      </c>
      <c r="Y18" s="212" t="str">
        <f t="shared" si="12"/>
        <v>4</v>
      </c>
      <c r="Z18" s="221" t="str">
        <f>IF((IF(Tabla2[[#This Row],[Calculo1 ]]="1",_xlfn.IFS(W18="1",IF((J18/H18)&gt;100%,100%,J18/H18),W18="2",IF((J18/N18)&gt;100%,100%,J18/N18),W18="3","0%",W18="4","0")+Tabla2[[#This Row],[ III TRIM 20217]],_xlfn.IFS(W18="1",IF((J18/H18)&gt;100%,100%,J18/H18),W18="2",IF((J18/N18)&gt;100%,100%,J18/N18),W18="3","0%",W18="4","")))=100%,100%,(IF(Tabla2[[#This Row],[Calculo1 ]]="1",_xlfn.IFS(W18="1",IF((J18/H18)&gt;100%,100%,J18/H18),W18="2",IF((J18/N18)&gt;100%,100%,J18/N18),W18="3","0%",W18="4","0")+Tabla2[[#This Row],[ III TRIM 20217]],_xlfn.IFS(W18="1",IF((J18/H18)&gt;100%,100%,J18/H18),W18="2",IF((J18/N18)&gt;100%,100%,J18/N18),W18="3","0%",W18="4",""))))</f>
        <v>0%</v>
      </c>
      <c r="AA18" s="214" t="str">
        <f t="shared" si="6"/>
        <v/>
      </c>
      <c r="AB18" s="215">
        <f>_xlfn.IFNA(INDEX(Hoja1!$C$3:$C$230,MATCH(Tabla2[[#This Row],[Calculo5]],Hoja1!$B$3:$B$230,0)),"")</f>
        <v>9.9999999999999998E-17</v>
      </c>
      <c r="AC18" s="215" t="str">
        <f t="shared" si="7"/>
        <v/>
      </c>
      <c r="AD18" s="216" t="str">
        <f t="shared" si="8"/>
        <v/>
      </c>
      <c r="AE18" s="217">
        <f>IF(IF(F18="","ESPECÍFICAR TIPO DE META",_xlfn.IFNA(_xlfn.IFS(SUM(I18:L18)=0,0%,SUM(I18:L18)&gt;0.001,(_xlfn.IFS(F18="INCREMENTO",SUM(I18:L18)/H18,F18="MANTENIMIENTO",SUM(I18:L18)/(H18*Tabla2[[#This Row],[N.X]])))),"ESPECÍFICAR TIPO DE META"))&gt;1,"100%",IF(F18="","ESPECÍFICAR TIPO DE META",_xlfn.IFNA(_xlfn.IFS(SUM(I18:L18)=0,0%,SUM(I18:L18)&gt;0.001,(_xlfn.IFS(F18="INCREMENTO",SUM(I18:L18)/H18,F18="MANTENIMIENTO",SUM(I18:L18)/(H18*Tabla2[[#This Row],[N.X]])))),"ESPECÍFICAR TIPO DE META")))</f>
        <v>0</v>
      </c>
      <c r="AF18" s="218" t="str">
        <f>'MIPG INSTITUCIONAL'!N24</f>
        <v>Se realizó el diagnóstico y análisis de puestos de trabajo.</v>
      </c>
      <c r="AG18" s="219" t="str">
        <f>'MIPG INSTITUCIONAL'!O24</f>
        <v>Talento Humano, Recursos Físicos y Tecnológicos</v>
      </c>
      <c r="AH18" s="220" t="str">
        <f>'MIPG INSTITUCIONAL'!P24</f>
        <v>Subdirección Administrativa y Financiera</v>
      </c>
      <c r="AI18" s="171" t="str">
        <f>'MIPG INSTITUCIONAL'!P24</f>
        <v>Subdirección Administrativa y Financiera</v>
      </c>
    </row>
    <row r="19" spans="2:35" s="25" customFormat="1" ht="51" customHeight="1" x14ac:dyDescent="0.25">
      <c r="B19" s="200" t="s">
        <v>71</v>
      </c>
      <c r="C19" s="203" t="s">
        <v>340</v>
      </c>
      <c r="D19" s="278" t="str">
        <f>D18</f>
        <v>Implementar actividades  de salario emocional para promover el bienestar de los servidores públicos</v>
      </c>
      <c r="E19" s="201" t="str">
        <f>'MIPG INSTITUCIONAL'!G25</f>
        <v>Informe Intervención del clima organizacional</v>
      </c>
      <c r="F19" s="202" t="s">
        <v>338</v>
      </c>
      <c r="G19" s="223">
        <f t="shared" si="0"/>
        <v>1</v>
      </c>
      <c r="H19" s="204">
        <f>'MIPG INSTITUCIONAL'!H25</f>
        <v>1</v>
      </c>
      <c r="I19" s="224">
        <f>'MIPG INSTITUCIONAL'!I25</f>
        <v>0</v>
      </c>
      <c r="J19" s="183">
        <f>'MIPG INSTITUCIONAL'!J25</f>
        <v>0</v>
      </c>
      <c r="K19" s="183">
        <f>'MIPG INSTITUCIONAL'!K25</f>
        <v>0</v>
      </c>
      <c r="L19" s="184">
        <f>'MIPG INSTITUCIONAL'!L25</f>
        <v>0</v>
      </c>
      <c r="M19" s="206"/>
      <c r="N19" s="207">
        <v>1</v>
      </c>
      <c r="O19" s="207"/>
      <c r="P19" s="207"/>
      <c r="Q19" s="208" t="str">
        <f t="shared" si="1"/>
        <v>SI</v>
      </c>
      <c r="R19" s="209">
        <f>'MIPG INSTITUCIONAL'!Q25</f>
        <v>0</v>
      </c>
      <c r="S19" s="210" t="str">
        <f>'MIPG INSTITUCIONAL'!R25</f>
        <v>x</v>
      </c>
      <c r="T19" s="210">
        <f>'MIPG INSTITUCIONAL'!S25</f>
        <v>0</v>
      </c>
      <c r="U19" s="211">
        <f>'MIPG INSTITUCIONAL'!T25</f>
        <v>0</v>
      </c>
      <c r="V19" s="212" t="str">
        <f>_xlfn.IFNA(_xlfn.IFS(AND(M19="",I19&gt;0.001),"1",AND(M19&gt;0.001,I19&gt;0.001),"2",AND(M19&gt;0.001,I19=0),"3"),"4")</f>
        <v>4</v>
      </c>
      <c r="W19" s="212" t="str">
        <f t="shared" si="10"/>
        <v>3</v>
      </c>
      <c r="X19" s="212" t="str">
        <f t="shared" si="11"/>
        <v>4</v>
      </c>
      <c r="Y19" s="212" t="str">
        <f t="shared" si="12"/>
        <v>4</v>
      </c>
      <c r="Z19" s="221" t="str">
        <f>IF((IF(Tabla2[[#This Row],[Calculo1 ]]="1",_xlfn.IFS(W19="1",IF((J19/H19)&gt;100%,100%,J19/H19),W19="2",IF((J19/N19)&gt;100%,100%,J19/N19),W19="3","0%",W19="4","0")+Tabla2[[#This Row],[ III TRIM 20217]],_xlfn.IFS(W19="1",IF((J19/H19)&gt;100%,100%,J19/H19),W19="2",IF((J19/N19)&gt;100%,100%,J19/N19),W19="3","0%",W19="4","")))=100%,100%,(IF(Tabla2[[#This Row],[Calculo1 ]]="1",_xlfn.IFS(W19="1",IF((J19/H19)&gt;100%,100%,J19/H19),W19="2",IF((J19/N19)&gt;100%,100%,J19/N19),W19="3","0%",W19="4","0")+Tabla2[[#This Row],[ III TRIM 20217]],_xlfn.IFS(W19="1",IF((J19/H19)&gt;100%,100%,J19/H19),W19="2",IF((J19/N19)&gt;100%,100%,J19/N19),W19="3","0%",W19="4",""))))</f>
        <v>0%</v>
      </c>
      <c r="AA19" s="214" t="str">
        <f t="shared" si="6"/>
        <v/>
      </c>
      <c r="AB19" s="215">
        <f>_xlfn.IFNA(INDEX(Hoja1!$C$3:$C$230,MATCH(Tabla2[[#This Row],[Calculo5]],Hoja1!$B$3:$B$230,0)),"")</f>
        <v>9.9999999999999998E-17</v>
      </c>
      <c r="AC19" s="215" t="str">
        <f t="shared" si="7"/>
        <v/>
      </c>
      <c r="AD19" s="216" t="str">
        <f t="shared" si="8"/>
        <v/>
      </c>
      <c r="AE19" s="217">
        <f>IF(IF(F19="","ESPECÍFICAR TIPO DE META",_xlfn.IFNA(_xlfn.IFS(SUM(I19:L19)=0,0%,SUM(I19:L19)&gt;0.001,(_xlfn.IFS(F19="INCREMENTO",SUM(I19:L19)/H19,F19="MANTENIMIENTO",SUM(I19:L19)/(H19*Tabla2[[#This Row],[N.X]])))),"ESPECÍFICAR TIPO DE META"))&gt;1,"100%",IF(F19="","ESPECÍFICAR TIPO DE META",_xlfn.IFNA(_xlfn.IFS(SUM(I19:L19)=0,0%,SUM(I19:L19)&gt;0.001,(_xlfn.IFS(F19="INCREMENTO",SUM(I19:L19)/H19,F19="MANTENIMIENTO",SUM(I19:L19)/(H19*Tabla2[[#This Row],[N.X]])))),"ESPECÍFICAR TIPO DE META")))</f>
        <v>0</v>
      </c>
      <c r="AF19" s="218" t="str">
        <f>'MIPG INSTITUCIONAL'!N25</f>
        <v>Se están ejecutando actividades de intervención de conformidad con los resultados del diagnóstico.</v>
      </c>
      <c r="AG19" s="219" t="str">
        <f>'MIPG INSTITUCIONAL'!O25</f>
        <v>Talento Humano, Recursos Físicos y Tecnológicos</v>
      </c>
      <c r="AH19" s="220" t="str">
        <f>'MIPG INSTITUCIONAL'!P25</f>
        <v>Subdirección Administrativa y Financiera</v>
      </c>
      <c r="AI19" s="171" t="str">
        <f>'MIPG INSTITUCIONAL'!P25</f>
        <v>Subdirección Administrativa y Financiera</v>
      </c>
    </row>
    <row r="20" spans="2:35" s="25" customFormat="1" ht="51" customHeight="1" x14ac:dyDescent="0.25">
      <c r="B20" s="200" t="s">
        <v>71</v>
      </c>
      <c r="C20" s="203" t="s">
        <v>340</v>
      </c>
      <c r="D20" s="278" t="str">
        <f>D19</f>
        <v>Implementar actividades  de salario emocional para promover el bienestar de los servidores públicos</v>
      </c>
      <c r="E20" s="201" t="str">
        <f>'MIPG INSTITUCIONAL'!G26</f>
        <v>Formulario de denuncias implementado en línea</v>
      </c>
      <c r="F20" s="202" t="s">
        <v>338</v>
      </c>
      <c r="G20" s="223">
        <f t="shared" si="0"/>
        <v>1</v>
      </c>
      <c r="H20" s="204">
        <f>'MIPG INSTITUCIONAL'!H26</f>
        <v>1</v>
      </c>
      <c r="I20" s="224">
        <f>'MIPG INSTITUCIONAL'!I26</f>
        <v>0</v>
      </c>
      <c r="J20" s="183">
        <f>'MIPG INSTITUCIONAL'!J26</f>
        <v>0</v>
      </c>
      <c r="K20" s="183">
        <f>'MIPG INSTITUCIONAL'!K26</f>
        <v>0</v>
      </c>
      <c r="L20" s="184">
        <f>'MIPG INSTITUCIONAL'!L26</f>
        <v>0</v>
      </c>
      <c r="M20" s="206"/>
      <c r="N20" s="207">
        <v>1</v>
      </c>
      <c r="O20" s="207"/>
      <c r="P20" s="207"/>
      <c r="Q20" s="208" t="str">
        <f t="shared" si="1"/>
        <v>SI</v>
      </c>
      <c r="R20" s="209">
        <f>'MIPG INSTITUCIONAL'!Q26</f>
        <v>0</v>
      </c>
      <c r="S20" s="210" t="str">
        <f>'MIPG INSTITUCIONAL'!R26</f>
        <v>x</v>
      </c>
      <c r="T20" s="210">
        <f>'MIPG INSTITUCIONAL'!S26</f>
        <v>0</v>
      </c>
      <c r="U20" s="211">
        <f>'MIPG INSTITUCIONAL'!T26</f>
        <v>0</v>
      </c>
      <c r="V20" s="212" t="str">
        <f t="shared" si="9"/>
        <v>4</v>
      </c>
      <c r="W20" s="212" t="str">
        <f t="shared" si="10"/>
        <v>3</v>
      </c>
      <c r="X20" s="212" t="str">
        <f t="shared" si="11"/>
        <v>4</v>
      </c>
      <c r="Y20" s="212" t="str">
        <f t="shared" si="12"/>
        <v>4</v>
      </c>
      <c r="Z20" s="221" t="str">
        <f>IF((IF(Tabla2[[#This Row],[Calculo1 ]]="1",_xlfn.IFS(W20="1",IF((J20/H20)&gt;100%,100%,J20/H20),W20="2",IF((J20/N20)&gt;100%,100%,J20/N20),W20="3","0%",W20="4","0")+Tabla2[[#This Row],[ III TRIM 20217]],_xlfn.IFS(W20="1",IF((J20/H20)&gt;100%,100%,J20/H20),W20="2",IF((J20/N20)&gt;100%,100%,J20/N20),W20="3","0%",W20="4","")))=100%,100%,(IF(Tabla2[[#This Row],[Calculo1 ]]="1",_xlfn.IFS(W20="1",IF((J20/H20)&gt;100%,100%,J20/H20),W20="2",IF((J20/N20)&gt;100%,100%,J20/N20),W20="3","0%",W20="4","0")+Tabla2[[#This Row],[ III TRIM 20217]],_xlfn.IFS(W20="1",IF((J20/H20)&gt;100%,100%,J20/H20),W20="2",IF((J20/N20)&gt;100%,100%,J20/N20),W20="3","0%",W20="4",""))))</f>
        <v>0%</v>
      </c>
      <c r="AA20" s="214" t="str">
        <f t="shared" si="6"/>
        <v/>
      </c>
      <c r="AB20" s="215">
        <f>_xlfn.IFNA(INDEX(Hoja1!$C$3:$C$230,MATCH(Tabla2[[#This Row],[Calculo5]],Hoja1!$B$3:$B$230,0)),"")</f>
        <v>9.9999999999999998E-17</v>
      </c>
      <c r="AC20" s="215" t="str">
        <f t="shared" si="7"/>
        <v/>
      </c>
      <c r="AD20" s="216" t="str">
        <f t="shared" si="8"/>
        <v/>
      </c>
      <c r="AE20" s="217">
        <f>IF(IF(F20="","ESPECÍFICAR TIPO DE META",_xlfn.IFNA(_xlfn.IFS(SUM(I20:L20)=0,0%,SUM(I20:L20)&gt;0.001,(_xlfn.IFS(F20="INCREMENTO",SUM(I20:L20)/H20,F20="MANTENIMIENTO",SUM(I20:L20)/(H20*Tabla2[[#This Row],[N.X]])))),"ESPECÍFICAR TIPO DE META"))&gt;1,"100%",IF(F20="","ESPECÍFICAR TIPO DE META",_xlfn.IFNA(_xlfn.IFS(SUM(I20:L20)=0,0%,SUM(I20:L20)&gt;0.001,(_xlfn.IFS(F20="INCREMENTO",SUM(I20:L20)/H20,F20="MANTENIMIENTO",SUM(I20:L20)/(H20*Tabla2[[#This Row],[N.X]])))),"ESPECÍFICAR TIPO DE META")))</f>
        <v>0</v>
      </c>
      <c r="AF20" s="218">
        <f>'MIPG INSTITUCIONAL'!N26</f>
        <v>0</v>
      </c>
      <c r="AG20" s="219" t="str">
        <f>'MIPG INSTITUCIONAL'!O26</f>
        <v>Talento Humano, Recursos Físicos y Tecnológicos</v>
      </c>
      <c r="AH20" s="220" t="str">
        <f>'MIPG INSTITUCIONAL'!P26</f>
        <v>Subdirección Administrativa y Financiera</v>
      </c>
      <c r="AI20" s="171" t="str">
        <f>'MIPG INSTITUCIONAL'!P26</f>
        <v>Subdirección Administrativa y Financiera</v>
      </c>
    </row>
    <row r="21" spans="2:35" s="25" customFormat="1" ht="51" customHeight="1" x14ac:dyDescent="0.25">
      <c r="B21" s="200" t="s">
        <v>71</v>
      </c>
      <c r="C21" s="203" t="s">
        <v>340</v>
      </c>
      <c r="D21" s="278" t="str">
        <f>'MIPG INSTITUCIONAL'!F27</f>
        <v xml:space="preserve">Socializar y sensibilizar  los valores del código de integridad </v>
      </c>
      <c r="E21" s="201" t="str">
        <f>'MIPG INSTITUCIONAL'!G27</f>
        <v>Código de integridad socializado</v>
      </c>
      <c r="F21" s="202" t="s">
        <v>338</v>
      </c>
      <c r="G21" s="203">
        <f t="shared" si="0"/>
        <v>1</v>
      </c>
      <c r="H21" s="204">
        <f>'MIPG INSTITUCIONAL'!H27</f>
        <v>1</v>
      </c>
      <c r="I21" s="224">
        <f>'MIPG INSTITUCIONAL'!I27</f>
        <v>0</v>
      </c>
      <c r="J21" s="183">
        <f>'MIPG INSTITUCIONAL'!J27</f>
        <v>0</v>
      </c>
      <c r="K21" s="183">
        <f>'MIPG INSTITUCIONAL'!K27</f>
        <v>0</v>
      </c>
      <c r="L21" s="184">
        <f>'MIPG INSTITUCIONAL'!L27</f>
        <v>0</v>
      </c>
      <c r="M21" s="206"/>
      <c r="N21" s="207">
        <v>1</v>
      </c>
      <c r="O21" s="207"/>
      <c r="P21" s="207"/>
      <c r="Q21" s="208" t="str">
        <f t="shared" si="1"/>
        <v>SI</v>
      </c>
      <c r="R21" s="209">
        <f>'MIPG INSTITUCIONAL'!Q27</f>
        <v>0</v>
      </c>
      <c r="S21" s="210" t="str">
        <f>'MIPG INSTITUCIONAL'!R27</f>
        <v>x</v>
      </c>
      <c r="T21" s="210">
        <f>'MIPG INSTITUCIONAL'!S27</f>
        <v>0</v>
      </c>
      <c r="U21" s="211">
        <f>'MIPG INSTITUCIONAL'!T27</f>
        <v>0</v>
      </c>
      <c r="V21" s="212" t="str">
        <f t="shared" si="9"/>
        <v>4</v>
      </c>
      <c r="W21" s="212" t="str">
        <f t="shared" si="10"/>
        <v>3</v>
      </c>
      <c r="X21" s="212" t="str">
        <f t="shared" si="11"/>
        <v>4</v>
      </c>
      <c r="Y21" s="212" t="str">
        <f t="shared" si="12"/>
        <v>4</v>
      </c>
      <c r="Z21" s="221" t="str">
        <f>IF((IF(Tabla2[[#This Row],[Calculo1 ]]="1",_xlfn.IFS(W21="1",IF((J21/H21)&gt;100%,100%,J21/H21),W21="2",IF((J21/N21)&gt;100%,100%,J21/N21),W21="3","0%",W21="4","0")+Tabla2[[#This Row],[ III TRIM 20217]],_xlfn.IFS(W21="1",IF((J21/H21)&gt;100%,100%,J21/H21),W21="2",IF((J21/N21)&gt;100%,100%,J21/N21),W21="3","0%",W21="4","")))=100%,100%,(IF(Tabla2[[#This Row],[Calculo1 ]]="1",_xlfn.IFS(W21="1",IF((J21/H21)&gt;100%,100%,J21/H21),W21="2",IF((J21/N21)&gt;100%,100%,J21/N21),W21="3","0%",W21="4","0")+Tabla2[[#This Row],[ III TRIM 20217]],_xlfn.IFS(W21="1",IF((J21/H21)&gt;100%,100%,J21/H21),W21="2",IF((J21/N21)&gt;100%,100%,J21/N21),W21="3","0%",W21="4",""))))</f>
        <v>0%</v>
      </c>
      <c r="AA21" s="214" t="str">
        <f t="shared" si="6"/>
        <v/>
      </c>
      <c r="AB21" s="215">
        <f>_xlfn.IFNA(INDEX(Hoja1!$C$3:$C$230,MATCH(Tabla2[[#This Row],[Calculo5]],Hoja1!$B$3:$B$230,0)),"")</f>
        <v>9.9999999999999998E-17</v>
      </c>
      <c r="AC21" s="215" t="str">
        <f t="shared" si="7"/>
        <v/>
      </c>
      <c r="AD21" s="216" t="str">
        <f t="shared" si="8"/>
        <v/>
      </c>
      <c r="AE21" s="217">
        <f>IF(IF(F21="","ESPECÍFICAR TIPO DE META",_xlfn.IFNA(_xlfn.IFS(SUM(I21:L21)=0,0%,SUM(I21:L21)&gt;0.001,(_xlfn.IFS(F21="INCREMENTO",SUM(I21:L21)/H21,F21="MANTENIMIENTO",SUM(I21:L21)/(H21*Tabla2[[#This Row],[N.X]])))),"ESPECÍFICAR TIPO DE META"))&gt;1,"100%",IF(F21="","ESPECÍFICAR TIPO DE META",_xlfn.IFNA(_xlfn.IFS(SUM(I21:L21)=0,0%,SUM(I21:L21)&gt;0.001,(_xlfn.IFS(F21="INCREMENTO",SUM(I21:L21)/H21,F21="MANTENIMIENTO",SUM(I21:L21)/(H21*Tabla2[[#This Row],[N.X]])))),"ESPECÍFICAR TIPO DE META")))</f>
        <v>0</v>
      </c>
      <c r="AF21" s="218" t="str">
        <f>'MIPG INSTITUCIONAL'!N27</f>
        <v>Se han socializado los valores del código de integridad y se han realizado  actividades alusivas a estos.</v>
      </c>
      <c r="AG21" s="219" t="str">
        <f>'MIPG INSTITUCIONAL'!O27</f>
        <v>Talento Humano, Recursos Físicos y Tecnológicos</v>
      </c>
      <c r="AH21" s="220" t="str">
        <f>'MIPG INSTITUCIONAL'!P27</f>
        <v>Subdirección Administrativa y Financiera</v>
      </c>
      <c r="AI21" s="171" t="str">
        <f>'MIPG INSTITUCIONAL'!P27</f>
        <v>Subdirección Administrativa y Financiera</v>
      </c>
    </row>
    <row r="22" spans="2:35" s="25" customFormat="1" ht="51" customHeight="1" x14ac:dyDescent="0.25">
      <c r="B22" s="200" t="s">
        <v>71</v>
      </c>
      <c r="C22" s="203" t="s">
        <v>340</v>
      </c>
      <c r="D22" s="278" t="str">
        <f>'MIPG INSTITUCIONAL'!F28</f>
        <v xml:space="preserve">Monitorear en la página del SIGEP el registro Declaración de bienes y rentas  y/o conflictos de interés de los obligados conforme  la Ley 2013 de 2019 </v>
      </c>
      <c r="E22" s="201" t="str">
        <f>'MIPG INSTITUCIONAL'!G28</f>
        <v>Informe de monitoreo del registro de las declaraciones de bienes, rentas y conflicto de interés de contratistas y servidores públicos .</v>
      </c>
      <c r="F22" s="202" t="s">
        <v>338</v>
      </c>
      <c r="G22" s="223">
        <f t="shared" si="0"/>
        <v>1</v>
      </c>
      <c r="H22" s="204">
        <f>'MIPG INSTITUCIONAL'!H28</f>
        <v>1</v>
      </c>
      <c r="I22" s="224">
        <f>'MIPG INSTITUCIONAL'!I28</f>
        <v>0</v>
      </c>
      <c r="J22" s="183">
        <f>'MIPG INSTITUCIONAL'!J28</f>
        <v>0</v>
      </c>
      <c r="K22" s="183">
        <f>'MIPG INSTITUCIONAL'!K28</f>
        <v>0</v>
      </c>
      <c r="L22" s="184">
        <f>'MIPG INSTITUCIONAL'!L28</f>
        <v>0</v>
      </c>
      <c r="M22" s="206"/>
      <c r="N22" s="207">
        <v>1</v>
      </c>
      <c r="O22" s="207"/>
      <c r="P22" s="207"/>
      <c r="Q22" s="208" t="str">
        <f t="shared" si="1"/>
        <v>SI</v>
      </c>
      <c r="R22" s="209">
        <f>'MIPG INSTITUCIONAL'!Q28</f>
        <v>0</v>
      </c>
      <c r="S22" s="210" t="str">
        <f>'MIPG INSTITUCIONAL'!R28</f>
        <v>x</v>
      </c>
      <c r="T22" s="210">
        <f>'MIPG INSTITUCIONAL'!S28</f>
        <v>0</v>
      </c>
      <c r="U22" s="211">
        <f>'MIPG INSTITUCIONAL'!T28</f>
        <v>0</v>
      </c>
      <c r="V22" s="212" t="str">
        <f t="shared" si="9"/>
        <v>4</v>
      </c>
      <c r="W22" s="212" t="str">
        <f t="shared" si="10"/>
        <v>3</v>
      </c>
      <c r="X22" s="212" t="str">
        <f t="shared" si="11"/>
        <v>4</v>
      </c>
      <c r="Y22" s="212" t="str">
        <f t="shared" si="12"/>
        <v>4</v>
      </c>
      <c r="Z22" s="221" t="str">
        <f>IF((IF(Tabla2[[#This Row],[Calculo1 ]]="1",_xlfn.IFS(W22="1",IF((J22/H22)&gt;100%,100%,J22/H22),W22="2",IF((J22/N22)&gt;100%,100%,J22/N22),W22="3","0%",W22="4","0")+Tabla2[[#This Row],[ III TRIM 20217]],_xlfn.IFS(W22="1",IF((J22/H22)&gt;100%,100%,J22/H22),W22="2",IF((J22/N22)&gt;100%,100%,J22/N22),W22="3","0%",W22="4","")))=100%,100%,(IF(Tabla2[[#This Row],[Calculo1 ]]="1",_xlfn.IFS(W22="1",IF((J22/H22)&gt;100%,100%,J22/H22),W22="2",IF((J22/N22)&gt;100%,100%,J22/N22),W22="3","0%",W22="4","0")+Tabla2[[#This Row],[ III TRIM 20217]],_xlfn.IFS(W22="1",IF((J22/H22)&gt;100%,100%,J22/H22),W22="2",IF((J22/N22)&gt;100%,100%,J22/N22),W22="3","0%",W22="4",""))))</f>
        <v>0%</v>
      </c>
      <c r="AA22" s="214" t="str">
        <f t="shared" si="6"/>
        <v/>
      </c>
      <c r="AB22" s="215">
        <f>_xlfn.IFNA(INDEX(Hoja1!$C$3:$C$230,MATCH(Tabla2[[#This Row],[Calculo5]],Hoja1!$B$3:$B$230,0)),"")</f>
        <v>9.9999999999999998E-17</v>
      </c>
      <c r="AC22" s="215" t="str">
        <f t="shared" si="7"/>
        <v/>
      </c>
      <c r="AD22" s="216" t="str">
        <f t="shared" si="8"/>
        <v/>
      </c>
      <c r="AE22" s="217">
        <f>IF(IF(F22="","ESPECÍFICAR TIPO DE META",_xlfn.IFNA(_xlfn.IFS(SUM(I22:L22)=0,0%,SUM(I22:L22)&gt;0.001,(_xlfn.IFS(F22="INCREMENTO",SUM(I22:L22)/H22,F22="MANTENIMIENTO",SUM(I22:L22)/(H22*Tabla2[[#This Row],[N.X]])))),"ESPECÍFICAR TIPO DE META"))&gt;1,"100%",IF(F22="","ESPECÍFICAR TIPO DE META",_xlfn.IFNA(_xlfn.IFS(SUM(I22:L22)=0,0%,SUM(I22:L22)&gt;0.001,(_xlfn.IFS(F22="INCREMENTO",SUM(I22:L22)/H22,F22="MANTENIMIENTO",SUM(I22:L22)/(H22*Tabla2[[#This Row],[N.X]])))),"ESPECÍFICAR TIPO DE META")))</f>
        <v>0</v>
      </c>
      <c r="AF22" s="218" t="str">
        <f>'MIPG INSTITUCIONAL'!N28</f>
        <v>Los contratistas en el momento que realizan la contratación actualizan declaración  de bienes y rentas en la plataforma del SIGEP,  y la declaración de conflictos de interés, los formatos ya se compartieron para su diligenciamiento.</v>
      </c>
      <c r="AG22" s="219" t="str">
        <f>'MIPG INSTITUCIONAL'!O28</f>
        <v>Talento Humano, Recursos Físicos y Tecnológicos</v>
      </c>
      <c r="AH22" s="220" t="str">
        <f>'MIPG INSTITUCIONAL'!P28</f>
        <v>Subdirección Administrativa y Financiera</v>
      </c>
      <c r="AI22" s="171" t="str">
        <f>'MIPG INSTITUCIONAL'!P28</f>
        <v>Subdirección Administrativa y Financiera</v>
      </c>
    </row>
    <row r="23" spans="2:35" s="25" customFormat="1" ht="51" customHeight="1" x14ac:dyDescent="0.25">
      <c r="B23" s="200" t="s">
        <v>71</v>
      </c>
      <c r="C23" s="203" t="s">
        <v>340</v>
      </c>
      <c r="D23" s="278" t="str">
        <f>'MIPG INSTITUCIONAL'!F29</f>
        <v>Formular el Plan Anticorrupción y Atención al ciudadano  2021 - 2022</v>
      </c>
      <c r="E23" s="201" t="str">
        <f>'MIPG INSTITUCIONAL'!G29</f>
        <v>Plan Anticorrupción y Atención al ciudadano formulado PAAC 2021</v>
      </c>
      <c r="F23" s="202" t="s">
        <v>338</v>
      </c>
      <c r="G23" s="223">
        <f t="shared" si="0"/>
        <v>1</v>
      </c>
      <c r="H23" s="204">
        <f>'MIPG INSTITUCIONAL'!H29</f>
        <v>1</v>
      </c>
      <c r="I23" s="224">
        <f>'MIPG INSTITUCIONAL'!I29</f>
        <v>0</v>
      </c>
      <c r="J23" s="183">
        <f>'MIPG INSTITUCIONAL'!J29</f>
        <v>0</v>
      </c>
      <c r="K23" s="183">
        <f>'MIPG INSTITUCIONAL'!K29</f>
        <v>0</v>
      </c>
      <c r="L23" s="184">
        <f>'MIPG INSTITUCIONAL'!L29</f>
        <v>0</v>
      </c>
      <c r="M23" s="206"/>
      <c r="N23" s="207">
        <v>1</v>
      </c>
      <c r="O23" s="207"/>
      <c r="P23" s="207"/>
      <c r="Q23" s="208" t="str">
        <f t="shared" si="1"/>
        <v>SI</v>
      </c>
      <c r="R23" s="209">
        <f>'MIPG INSTITUCIONAL'!Q29</f>
        <v>0</v>
      </c>
      <c r="S23" s="210" t="str">
        <f>'MIPG INSTITUCIONAL'!R29</f>
        <v>x</v>
      </c>
      <c r="T23" s="210">
        <f>'MIPG INSTITUCIONAL'!S29</f>
        <v>0</v>
      </c>
      <c r="U23" s="211">
        <f>'MIPG INSTITUCIONAL'!T29</f>
        <v>0</v>
      </c>
      <c r="V23" s="212" t="str">
        <f t="shared" si="9"/>
        <v>4</v>
      </c>
      <c r="W23" s="212" t="str">
        <f t="shared" si="10"/>
        <v>3</v>
      </c>
      <c r="X23" s="212" t="str">
        <f t="shared" si="11"/>
        <v>4</v>
      </c>
      <c r="Y23" s="212" t="str">
        <f t="shared" si="12"/>
        <v>4</v>
      </c>
      <c r="Z23" s="221" t="str">
        <f>IF((IF(Tabla2[[#This Row],[Calculo1 ]]="1",_xlfn.IFS(W23="1",IF((J23/H23)&gt;100%,100%,J23/H23),W23="2",IF((J23/N23)&gt;100%,100%,J23/N23),W23="3","0%",W23="4","0")+Tabla2[[#This Row],[ III TRIM 20217]],_xlfn.IFS(W23="1",IF((J23/H23)&gt;100%,100%,J23/H23),W23="2",IF((J23/N23)&gt;100%,100%,J23/N23),W23="3","0%",W23="4","")))=100%,100%,(IF(Tabla2[[#This Row],[Calculo1 ]]="1",_xlfn.IFS(W23="1",IF((J23/H23)&gt;100%,100%,J23/H23),W23="2",IF((J23/N23)&gt;100%,100%,J23/N23),W23="3","0%",W23="4","0")+Tabla2[[#This Row],[ III TRIM 20217]],_xlfn.IFS(W23="1",IF((J23/H23)&gt;100%,100%,J23/H23),W23="2",IF((J23/N23)&gt;100%,100%,J23/N23),W23="3","0%",W23="4",""))))</f>
        <v>0%</v>
      </c>
      <c r="AA23" s="214" t="str">
        <f t="shared" si="6"/>
        <v/>
      </c>
      <c r="AB23" s="215">
        <f>_xlfn.IFNA(INDEX(Hoja1!$C$3:$C$230,MATCH(Tabla2[[#This Row],[Calculo5]],Hoja1!$B$3:$B$230,0)),"")</f>
        <v>9.9999999999999998E-17</v>
      </c>
      <c r="AC23" s="215" t="str">
        <f t="shared" si="7"/>
        <v/>
      </c>
      <c r="AD23" s="216" t="str">
        <f t="shared" si="8"/>
        <v/>
      </c>
      <c r="AE23" s="217">
        <f>IF(IF(F23="","ESPECÍFICAR TIPO DE META",_xlfn.IFNA(_xlfn.IFS(SUM(I23:L23)=0,0%,SUM(I23:L23)&gt;0.001,(_xlfn.IFS(F23="INCREMENTO",SUM(I23:L23)/H23,F23="MANTENIMIENTO",SUM(I23:L23)/(H23*Tabla2[[#This Row],[N.X]])))),"ESPECÍFICAR TIPO DE META"))&gt;1,"100%",IF(F23="","ESPECÍFICAR TIPO DE META",_xlfn.IFNA(_xlfn.IFS(SUM(I23:L23)=0,0%,SUM(I23:L23)&gt;0.001,(_xlfn.IFS(F23="INCREMENTO",SUM(I23:L23)/H23,F23="MANTENIMIENTO",SUM(I23:L23)/(H23*Tabla2[[#This Row],[N.X]])))),"ESPECÍFICAR TIPO DE META")))</f>
        <v>0</v>
      </c>
      <c r="AF23" s="218" t="str">
        <f>'MIPG INSTITUCIONAL'!N29</f>
        <v>El Plan Anticorrupción y Atención al Ciudadano 2021  Se formuló y fue publicado en página WEB (LA ACCION SE DEBE AJUSTAR: REALIZAR MONITOREO AL PAAC 2021)</v>
      </c>
      <c r="AG23" s="219" t="str">
        <f>'MIPG INSTITUCIONAL'!O29</f>
        <v>Talento Humano, Recursos Físicos y Tecnológicos</v>
      </c>
      <c r="AH23" s="220" t="str">
        <f>'MIPG INSTITUCIONAL'!P29</f>
        <v>Subdirección Técnica</v>
      </c>
      <c r="AI23" s="171" t="str">
        <f>'MIPG INSTITUCIONAL'!P29</f>
        <v>Subdirección Técnica</v>
      </c>
    </row>
    <row r="24" spans="2:35" s="25" customFormat="1" ht="51" customHeight="1" x14ac:dyDescent="0.25">
      <c r="B24" s="200" t="s">
        <v>71</v>
      </c>
      <c r="C24" s="203" t="s">
        <v>340</v>
      </c>
      <c r="D24" s="278" t="str">
        <f t="shared" ref="D24:D29" si="13">D23</f>
        <v>Formular el Plan Anticorrupción y Atención al ciudadano  2021 - 2022</v>
      </c>
      <c r="E24" s="201" t="str">
        <f>'MIPG INSTITUCIONAL'!G30</f>
        <v>Plan anticorrupción y Atención al ciudadano formulado PAAC 2022</v>
      </c>
      <c r="F24" s="202" t="s">
        <v>338</v>
      </c>
      <c r="G24" s="223">
        <f t="shared" si="0"/>
        <v>1</v>
      </c>
      <c r="H24" s="204">
        <f>'MIPG INSTITUCIONAL'!H30</f>
        <v>1</v>
      </c>
      <c r="I24" s="224">
        <f>'MIPG INSTITUCIONAL'!I30</f>
        <v>0</v>
      </c>
      <c r="J24" s="183">
        <f>'MIPG INSTITUCIONAL'!J30</f>
        <v>0</v>
      </c>
      <c r="K24" s="183">
        <f>'MIPG INSTITUCIONAL'!K30</f>
        <v>0</v>
      </c>
      <c r="L24" s="184">
        <f>'MIPG INSTITUCIONAL'!L30</f>
        <v>0</v>
      </c>
      <c r="M24" s="206"/>
      <c r="N24" s="207"/>
      <c r="O24" s="207">
        <v>1</v>
      </c>
      <c r="P24" s="207"/>
      <c r="Q24" s="208" t="str">
        <f t="shared" si="1"/>
        <v>SI</v>
      </c>
      <c r="R24" s="209">
        <f>'MIPG INSTITUCIONAL'!Q30</f>
        <v>0</v>
      </c>
      <c r="S24" s="210">
        <f>'MIPG INSTITUCIONAL'!R30</f>
        <v>0</v>
      </c>
      <c r="T24" s="210" t="str">
        <f>'MIPG INSTITUCIONAL'!S30</f>
        <v>x</v>
      </c>
      <c r="U24" s="211">
        <f>'MIPG INSTITUCIONAL'!T30</f>
        <v>0</v>
      </c>
      <c r="V24" s="212" t="str">
        <f t="shared" si="9"/>
        <v>4</v>
      </c>
      <c r="W24" s="212" t="str">
        <f t="shared" si="10"/>
        <v>4</v>
      </c>
      <c r="X24" s="212" t="str">
        <f t="shared" si="11"/>
        <v>3</v>
      </c>
      <c r="Y24" s="212" t="str">
        <f t="shared" si="12"/>
        <v>4</v>
      </c>
      <c r="Z24" s="221" t="str">
        <f>IF((IF(Tabla2[[#This Row],[Calculo1 ]]="1",_xlfn.IFS(W24="1",IF((J24/H24)&gt;100%,100%,J24/H24),W24="2",IF((J24/N24)&gt;100%,100%,J24/N24),W24="3","0%",W24="4","0")+Tabla2[[#This Row],[ III TRIM 20217]],_xlfn.IFS(W24="1",IF((J24/H24)&gt;100%,100%,J24/H24),W24="2",IF((J24/N24)&gt;100%,100%,J24/N24),W24="3","0%",W24="4","")))=100%,100%,(IF(Tabla2[[#This Row],[Calculo1 ]]="1",_xlfn.IFS(W24="1",IF((J24/H24)&gt;100%,100%,J24/H24),W24="2",IF((J24/N24)&gt;100%,100%,J24/N24),W24="3","0%",W24="4","0")+Tabla2[[#This Row],[ III TRIM 20217]],_xlfn.IFS(W24="1",IF((J24/H24)&gt;100%,100%,J24/H24),W24="2",IF((J24/N24)&gt;100%,100%,J24/N24),W24="3","0%",W24="4",""))))</f>
        <v/>
      </c>
      <c r="AA24" s="214" t="str">
        <f t="shared" si="6"/>
        <v/>
      </c>
      <c r="AB24" s="215" t="str">
        <f>_xlfn.IFNA(INDEX(Hoja1!$C$3:$C$230,MATCH(Tabla2[[#This Row],[Calculo5]],Hoja1!$B$3:$B$230,0)),"")</f>
        <v/>
      </c>
      <c r="AC24" s="215" t="str">
        <f t="shared" si="7"/>
        <v>0%</v>
      </c>
      <c r="AD24" s="216" t="str">
        <f t="shared" si="8"/>
        <v/>
      </c>
      <c r="AE24" s="217">
        <f>IF(IF(F24="","ESPECÍFICAR TIPO DE META",_xlfn.IFNA(_xlfn.IFS(SUM(I24:L24)=0,0%,SUM(I24:L24)&gt;0.001,(_xlfn.IFS(F24="INCREMENTO",SUM(I24:L24)/H24,F24="MANTENIMIENTO",SUM(I24:L24)/(H24*Tabla2[[#This Row],[N.X]])))),"ESPECÍFICAR TIPO DE META"))&gt;1,"100%",IF(F24="","ESPECÍFICAR TIPO DE META",_xlfn.IFNA(_xlfn.IFS(SUM(I24:L24)=0,0%,SUM(I24:L24)&gt;0.001,(_xlfn.IFS(F24="INCREMENTO",SUM(I24:L24)/H24,F24="MANTENIMIENTO",SUM(I24:L24)/(H24*Tabla2[[#This Row],[N.X]])))),"ESPECÍFICAR TIPO DE META")))</f>
        <v>0</v>
      </c>
      <c r="AF24" s="218">
        <f>'MIPG INSTITUCIONAL'!N30</f>
        <v>0</v>
      </c>
      <c r="AG24" s="219" t="str">
        <f>'MIPG INSTITUCIONAL'!O30</f>
        <v>Talento Humano, Recursos Físicos y Tecnológicos</v>
      </c>
      <c r="AH24" s="220" t="str">
        <f>'MIPG INSTITUCIONAL'!P30</f>
        <v>Subdirección Técnica</v>
      </c>
      <c r="AI24" s="171" t="str">
        <f>'MIPG INSTITUCIONAL'!P30</f>
        <v>Subdirección Técnica</v>
      </c>
    </row>
    <row r="25" spans="2:35" s="25" customFormat="1" ht="51" customHeight="1" x14ac:dyDescent="0.25">
      <c r="B25" s="200" t="s">
        <v>71</v>
      </c>
      <c r="C25" s="203" t="s">
        <v>340</v>
      </c>
      <c r="D25" s="278" t="str">
        <f t="shared" si="13"/>
        <v>Formular el Plan Anticorrupción y Atención al ciudadano  2021 - 2022</v>
      </c>
      <c r="E25" s="201" t="str">
        <f>'MIPG INSTITUCIONAL'!G31</f>
        <v xml:space="preserve"> Plan estratégico Institucional  2022  socializado</v>
      </c>
      <c r="F25" s="202" t="s">
        <v>338</v>
      </c>
      <c r="G25" s="223">
        <f t="shared" si="0"/>
        <v>1</v>
      </c>
      <c r="H25" s="204">
        <f>'MIPG INSTITUCIONAL'!H31</f>
        <v>1</v>
      </c>
      <c r="I25" s="224">
        <f>'MIPG INSTITUCIONAL'!I31</f>
        <v>0</v>
      </c>
      <c r="J25" s="183">
        <f>'MIPG INSTITUCIONAL'!J31</f>
        <v>0</v>
      </c>
      <c r="K25" s="183">
        <f>'MIPG INSTITUCIONAL'!K31</f>
        <v>0</v>
      </c>
      <c r="L25" s="184">
        <f>'MIPG INSTITUCIONAL'!L31</f>
        <v>0</v>
      </c>
      <c r="M25" s="206"/>
      <c r="N25" s="207"/>
      <c r="O25" s="207">
        <v>1</v>
      </c>
      <c r="P25" s="207"/>
      <c r="Q25" s="208" t="str">
        <f t="shared" si="1"/>
        <v>SI</v>
      </c>
      <c r="R25" s="209">
        <f>'MIPG INSTITUCIONAL'!Q31</f>
        <v>0</v>
      </c>
      <c r="S25" s="210">
        <f>'MIPG INSTITUCIONAL'!R31</f>
        <v>0</v>
      </c>
      <c r="T25" s="210" t="str">
        <f>'MIPG INSTITUCIONAL'!S31</f>
        <v>x</v>
      </c>
      <c r="U25" s="211">
        <f>'MIPG INSTITUCIONAL'!T31</f>
        <v>0</v>
      </c>
      <c r="V25" s="212" t="str">
        <f t="shared" si="9"/>
        <v>4</v>
      </c>
      <c r="W25" s="212" t="str">
        <f t="shared" si="10"/>
        <v>4</v>
      </c>
      <c r="X25" s="212" t="str">
        <f t="shared" si="11"/>
        <v>3</v>
      </c>
      <c r="Y25" s="212" t="str">
        <f t="shared" si="12"/>
        <v>4</v>
      </c>
      <c r="Z25" s="221" t="str">
        <f>IF((IF(Tabla2[[#This Row],[Calculo1 ]]="1",_xlfn.IFS(W25="1",IF((J25/H25)&gt;100%,100%,J25/H25),W25="2",IF((J25/N25)&gt;100%,100%,J25/N25),W25="3","0%",W25="4","0")+Tabla2[[#This Row],[ III TRIM 20217]],_xlfn.IFS(W25="1",IF((J25/H25)&gt;100%,100%,J25/H25),W25="2",IF((J25/N25)&gt;100%,100%,J25/N25),W25="3","0%",W25="4","")))=100%,100%,(IF(Tabla2[[#This Row],[Calculo1 ]]="1",_xlfn.IFS(W25="1",IF((J25/H25)&gt;100%,100%,J25/H25),W25="2",IF((J25/N25)&gt;100%,100%,J25/N25),W25="3","0%",W25="4","0")+Tabla2[[#This Row],[ III TRIM 20217]],_xlfn.IFS(W25="1",IF((J25/H25)&gt;100%,100%,J25/H25),W25="2",IF((J25/N25)&gt;100%,100%,J25/N25),W25="3","0%",W25="4",""))))</f>
        <v/>
      </c>
      <c r="AA25" s="214" t="str">
        <f t="shared" si="6"/>
        <v/>
      </c>
      <c r="AB25" s="215" t="str">
        <f>_xlfn.IFNA(INDEX(Hoja1!$C$3:$C$230,MATCH(Tabla2[[#This Row],[Calculo5]],Hoja1!$B$3:$B$230,0)),"")</f>
        <v/>
      </c>
      <c r="AC25" s="215" t="str">
        <f t="shared" si="7"/>
        <v>0%</v>
      </c>
      <c r="AD25" s="216" t="str">
        <f t="shared" si="8"/>
        <v/>
      </c>
      <c r="AE25" s="217">
        <f>IF(IF(F25="","ESPECÍFICAR TIPO DE META",_xlfn.IFNA(_xlfn.IFS(SUM(I25:L25)=0,0%,SUM(I25:L25)&gt;0.001,(_xlfn.IFS(F25="INCREMENTO",SUM(I25:L25)/H25,F25="MANTENIMIENTO",SUM(I25:L25)/(H25*Tabla2[[#This Row],[N.X]])))),"ESPECÍFICAR TIPO DE META"))&gt;1,"100%",IF(F25="","ESPECÍFICAR TIPO DE META",_xlfn.IFNA(_xlfn.IFS(SUM(I25:L25)=0,0%,SUM(I25:L25)&gt;0.001,(_xlfn.IFS(F25="INCREMENTO",SUM(I25:L25)/H25,F25="MANTENIMIENTO",SUM(I25:L25)/(H25*Tabla2[[#This Row],[N.X]])))),"ESPECÍFICAR TIPO DE META")))</f>
        <v>0</v>
      </c>
      <c r="AF25" s="218">
        <f>'MIPG INSTITUCIONAL'!N31</f>
        <v>0</v>
      </c>
      <c r="AG25" s="219" t="str">
        <f>'MIPG INSTITUCIONAL'!O31</f>
        <v>Talento Humano, Recursos Físicos y Tecnológicos</v>
      </c>
      <c r="AH25" s="220" t="str">
        <f>'MIPG INSTITUCIONAL'!P31</f>
        <v>Subdirección Técnica</v>
      </c>
      <c r="AI25" s="171" t="str">
        <f>'MIPG INSTITUCIONAL'!P31</f>
        <v>Subdirección Técnica</v>
      </c>
    </row>
    <row r="26" spans="2:35" s="25" customFormat="1" ht="51" customHeight="1" x14ac:dyDescent="0.25">
      <c r="B26" s="200" t="s">
        <v>71</v>
      </c>
      <c r="C26" s="203" t="s">
        <v>340</v>
      </c>
      <c r="D26" s="278" t="str">
        <f t="shared" si="13"/>
        <v>Formular el Plan Anticorrupción y Atención al ciudadano  2021 - 2022</v>
      </c>
      <c r="E26" s="201" t="str">
        <f>'MIPG INSTITUCIONAL'!G32</f>
        <v xml:space="preserve">Planes de mejoramiento formulados e implementados </v>
      </c>
      <c r="F26" s="202" t="s">
        <v>338</v>
      </c>
      <c r="G26" s="223">
        <f t="shared" si="0"/>
        <v>1</v>
      </c>
      <c r="H26" s="204">
        <f>'MIPG INSTITUCIONAL'!H32</f>
        <v>1</v>
      </c>
      <c r="I26" s="224">
        <f>'MIPG INSTITUCIONAL'!I32</f>
        <v>0</v>
      </c>
      <c r="J26" s="183">
        <f>'MIPG INSTITUCIONAL'!J32</f>
        <v>0</v>
      </c>
      <c r="K26" s="183">
        <f>'MIPG INSTITUCIONAL'!K32</f>
        <v>0</v>
      </c>
      <c r="L26" s="184">
        <f>'MIPG INSTITUCIONAL'!L32</f>
        <v>0</v>
      </c>
      <c r="M26" s="206"/>
      <c r="N26" s="207">
        <v>1</v>
      </c>
      <c r="O26" s="207"/>
      <c r="P26" s="207"/>
      <c r="Q26" s="208" t="str">
        <f t="shared" si="1"/>
        <v>SI</v>
      </c>
      <c r="R26" s="209">
        <f>'MIPG INSTITUCIONAL'!Q32</f>
        <v>0</v>
      </c>
      <c r="S26" s="210" t="str">
        <f>'MIPG INSTITUCIONAL'!R32</f>
        <v>x</v>
      </c>
      <c r="T26" s="210">
        <f>'MIPG INSTITUCIONAL'!S32</f>
        <v>0</v>
      </c>
      <c r="U26" s="211">
        <f>'MIPG INSTITUCIONAL'!T32</f>
        <v>0</v>
      </c>
      <c r="V26" s="212" t="str">
        <f t="shared" si="9"/>
        <v>4</v>
      </c>
      <c r="W26" s="212" t="str">
        <f t="shared" si="10"/>
        <v>3</v>
      </c>
      <c r="X26" s="212" t="str">
        <f t="shared" si="11"/>
        <v>4</v>
      </c>
      <c r="Y26" s="212" t="str">
        <f t="shared" si="12"/>
        <v>4</v>
      </c>
      <c r="Z26" s="221" t="str">
        <f>IF((IF(Tabla2[[#This Row],[Calculo1 ]]="1",_xlfn.IFS(W26="1",IF((J26/H26)&gt;100%,100%,J26/H26),W26="2",IF((J26/N26)&gt;100%,100%,J26/N26),W26="3","0%",W26="4","0")+Tabla2[[#This Row],[ III TRIM 20217]],_xlfn.IFS(W26="1",IF((J26/H26)&gt;100%,100%,J26/H26),W26="2",IF((J26/N26)&gt;100%,100%,J26/N26),W26="3","0%",W26="4","")))=100%,100%,(IF(Tabla2[[#This Row],[Calculo1 ]]="1",_xlfn.IFS(W26="1",IF((J26/H26)&gt;100%,100%,J26/H26),W26="2",IF((J26/N26)&gt;100%,100%,J26/N26),W26="3","0%",W26="4","0")+Tabla2[[#This Row],[ III TRIM 20217]],_xlfn.IFS(W26="1",IF((J26/H26)&gt;100%,100%,J26/H26),W26="2",IF((J26/N26)&gt;100%,100%,J26/N26),W26="3","0%",W26="4",""))))</f>
        <v>0%</v>
      </c>
      <c r="AA26" s="214" t="str">
        <f t="shared" si="6"/>
        <v/>
      </c>
      <c r="AB26" s="215">
        <f>_xlfn.IFNA(INDEX(Hoja1!$C$3:$C$230,MATCH(Tabla2[[#This Row],[Calculo5]],Hoja1!$B$3:$B$230,0)),"")</f>
        <v>9.9999999999999998E-17</v>
      </c>
      <c r="AC26" s="215" t="str">
        <f t="shared" si="7"/>
        <v/>
      </c>
      <c r="AD26" s="216" t="str">
        <f t="shared" si="8"/>
        <v/>
      </c>
      <c r="AE26" s="217">
        <f>IF(IF(F26="","ESPECÍFICAR TIPO DE META",_xlfn.IFNA(_xlfn.IFS(SUM(I26:L26)=0,0%,SUM(I26:L26)&gt;0.001,(_xlfn.IFS(F26="INCREMENTO",SUM(I26:L26)/H26,F26="MANTENIMIENTO",SUM(I26:L26)/(H26*Tabla2[[#This Row],[N.X]])))),"ESPECÍFICAR TIPO DE META"))&gt;1,"100%",IF(F26="","ESPECÍFICAR TIPO DE META",_xlfn.IFNA(_xlfn.IFS(SUM(I26:L26)=0,0%,SUM(I26:L26)&gt;0.001,(_xlfn.IFS(F26="INCREMENTO",SUM(I26:L26)/H26,F26="MANTENIMIENTO",SUM(I26:L26)/(H26*Tabla2[[#This Row],[N.X]])))),"ESPECÍFICAR TIPO DE META")))</f>
        <v>0</v>
      </c>
      <c r="AF26" s="218" t="str">
        <f>'MIPG INSTITUCIONAL'!N32</f>
        <v>El instituto a la fecha presenta dos planes de mejoramiento, uno suscrito con la Contraloría Municipal y otro con la Oficina de Control Interno, a los cuales se está dando cumplimiento a las acciones de mejora.</v>
      </c>
      <c r="AG26" s="219" t="str">
        <f>'MIPG INSTITUCIONAL'!O32</f>
        <v>Talento Humano, Recursos Físicos y Tecnológicos</v>
      </c>
      <c r="AH26" s="220" t="str">
        <f>'MIPG INSTITUCIONAL'!P32</f>
        <v>Subdirección Técnica</v>
      </c>
      <c r="AI26" s="171" t="str">
        <f>'MIPG INSTITUCIONAL'!P32</f>
        <v>Subdirección Técnica</v>
      </c>
    </row>
    <row r="27" spans="2:35" s="25" customFormat="1" ht="51" customHeight="1" x14ac:dyDescent="0.25">
      <c r="B27" s="200" t="s">
        <v>71</v>
      </c>
      <c r="C27" s="203" t="s">
        <v>340</v>
      </c>
      <c r="D27" s="278" t="str">
        <f t="shared" si="13"/>
        <v>Formular el Plan Anticorrupción y Atención al ciudadano  2021 - 2022</v>
      </c>
      <c r="E27" s="201" t="str">
        <f>'MIPG INSTITUCIONAL'!G33</f>
        <v>Informe de monitoreo  de la matriz de indicadores de gestión año  2021.</v>
      </c>
      <c r="F27" s="202" t="s">
        <v>338</v>
      </c>
      <c r="G27" s="223">
        <f t="shared" si="0"/>
        <v>2</v>
      </c>
      <c r="H27" s="204">
        <f>'MIPG INSTITUCIONAL'!H33</f>
        <v>2</v>
      </c>
      <c r="I27" s="224">
        <f>'MIPG INSTITUCIONAL'!I33</f>
        <v>0</v>
      </c>
      <c r="J27" s="183">
        <f>'MIPG INSTITUCIONAL'!J33</f>
        <v>0</v>
      </c>
      <c r="K27" s="183">
        <f>'MIPG INSTITUCIONAL'!K33</f>
        <v>0</v>
      </c>
      <c r="L27" s="184">
        <f>'MIPG INSTITUCIONAL'!L33</f>
        <v>0</v>
      </c>
      <c r="M27" s="206">
        <v>1</v>
      </c>
      <c r="N27" s="207">
        <v>1</v>
      </c>
      <c r="O27" s="207"/>
      <c r="P27" s="207"/>
      <c r="Q27" s="208" t="str">
        <f t="shared" si="1"/>
        <v>SI</v>
      </c>
      <c r="R27" s="209" t="str">
        <f>'MIPG INSTITUCIONAL'!Q33</f>
        <v>x</v>
      </c>
      <c r="S27" s="210" t="str">
        <f>'MIPG INSTITUCIONAL'!R33</f>
        <v>x</v>
      </c>
      <c r="T27" s="210">
        <f>'MIPG INSTITUCIONAL'!S33</f>
        <v>0</v>
      </c>
      <c r="U27" s="211">
        <f>'MIPG INSTITUCIONAL'!T33</f>
        <v>0</v>
      </c>
      <c r="V27" s="212" t="str">
        <f t="shared" si="9"/>
        <v>3</v>
      </c>
      <c r="W27" s="212" t="str">
        <f t="shared" si="10"/>
        <v>3</v>
      </c>
      <c r="X27" s="212" t="str">
        <f t="shared" si="11"/>
        <v>4</v>
      </c>
      <c r="Y27" s="212" t="str">
        <f t="shared" si="12"/>
        <v>4</v>
      </c>
      <c r="Z27" s="221" t="str">
        <f>IF((IF(Tabla2[[#This Row],[Calculo1 ]]="1",_xlfn.IFS(W27="1",IF((J27/H27)&gt;100%,100%,J27/H27),W27="2",IF((J27/N27)&gt;100%,100%,J27/N27),W27="3","0%",W27="4","0")+Tabla2[[#This Row],[ III TRIM 20217]],_xlfn.IFS(W27="1",IF((J27/H27)&gt;100%,100%,J27/H27),W27="2",IF((J27/N27)&gt;100%,100%,J27/N27),W27="3","0%",W27="4","")))=100%,100%,(IF(Tabla2[[#This Row],[Calculo1 ]]="1",_xlfn.IFS(W27="1",IF((J27/H27)&gt;100%,100%,J27/H27),W27="2",IF((J27/N27)&gt;100%,100%,J27/N27),W27="3","0%",W27="4","0")+Tabla2[[#This Row],[ III TRIM 20217]],_xlfn.IFS(W27="1",IF((J27/H27)&gt;100%,100%,J27/H27),W27="2",IF((J27/N27)&gt;100%,100%,J27/N27),W27="3","0%",W27="4",""))))</f>
        <v>0%</v>
      </c>
      <c r="AA27" s="214" t="str">
        <f t="shared" si="6"/>
        <v>0%</v>
      </c>
      <c r="AB27" s="215">
        <f>_xlfn.IFNA(INDEX(Hoja1!$C$3:$C$230,MATCH(Tabla2[[#This Row],[Calculo5]],Hoja1!$B$3:$B$230,0)),"")</f>
        <v>9.9999999999999998E-17</v>
      </c>
      <c r="AC27" s="215" t="str">
        <f t="shared" si="7"/>
        <v/>
      </c>
      <c r="AD27" s="216" t="str">
        <f t="shared" si="8"/>
        <v/>
      </c>
      <c r="AE27" s="217">
        <f>IF(IF(F27="","ESPECÍFICAR TIPO DE META",_xlfn.IFNA(_xlfn.IFS(SUM(I27:L27)=0,0%,SUM(I27:L27)&gt;0.001,(_xlfn.IFS(F27="INCREMENTO",SUM(I27:L27)/H27,F27="MANTENIMIENTO",SUM(I27:L27)/(H27*Tabla2[[#This Row],[N.X]])))),"ESPECÍFICAR TIPO DE META"))&gt;1,"100%",IF(F27="","ESPECÍFICAR TIPO DE META",_xlfn.IFNA(_xlfn.IFS(SUM(I27:L27)=0,0%,SUM(I27:L27)&gt;0.001,(_xlfn.IFS(F27="INCREMENTO",SUM(I27:L27)/H27,F27="MANTENIMIENTO",SUM(I27:L27)/(H27*Tabla2[[#This Row],[N.X]])))),"ESPECÍFICAR TIPO DE META")))</f>
        <v>0</v>
      </c>
      <c r="AF27" s="218" t="str">
        <f>'MIPG INSTITUCIONAL'!N33</f>
        <v>Se realizó el informe de monitoreo de la matriz de indicadores de gestión por cada proceso con corte 30 de septiembre de 2021 y a corte de 30 de diciembre de 2021</v>
      </c>
      <c r="AG27" s="219" t="str">
        <f>'MIPG INSTITUCIONAL'!O33</f>
        <v>Talento Humano, Recursos Físicos y Tecnológicos</v>
      </c>
      <c r="AH27" s="220" t="str">
        <f>'MIPG INSTITUCIONAL'!P33</f>
        <v>Subdirección Técnica</v>
      </c>
      <c r="AI27" s="171" t="str">
        <f>'MIPG INSTITUCIONAL'!P33</f>
        <v>Subdirección Técnica</v>
      </c>
    </row>
    <row r="28" spans="2:35" s="25" customFormat="1" ht="51" customHeight="1" x14ac:dyDescent="0.25">
      <c r="B28" s="200" t="s">
        <v>71</v>
      </c>
      <c r="C28" s="203" t="s">
        <v>340</v>
      </c>
      <c r="D28" s="278" t="str">
        <f t="shared" si="13"/>
        <v>Formular el Plan Anticorrupción y Atención al ciudadano  2021 - 2022</v>
      </c>
      <c r="E28" s="201" t="str">
        <f>'MIPG INSTITUCIONAL'!G34</f>
        <v>Informe de monitoreo matriz de indicadores de gestión año  2022 .</v>
      </c>
      <c r="F28" s="202" t="s">
        <v>338</v>
      </c>
      <c r="G28" s="223">
        <f t="shared" si="0"/>
        <v>2</v>
      </c>
      <c r="H28" s="204">
        <f>'MIPG INSTITUCIONAL'!H34</f>
        <v>2</v>
      </c>
      <c r="I28" s="224">
        <f>'MIPG INSTITUCIONAL'!I34</f>
        <v>0</v>
      </c>
      <c r="J28" s="183">
        <f>'MIPG INSTITUCIONAL'!J34</f>
        <v>0</v>
      </c>
      <c r="K28" s="183">
        <f>'MIPG INSTITUCIONAL'!K34</f>
        <v>0</v>
      </c>
      <c r="L28" s="184">
        <f>'MIPG INSTITUCIONAL'!L34</f>
        <v>0</v>
      </c>
      <c r="M28" s="206"/>
      <c r="N28" s="207"/>
      <c r="O28" s="207">
        <v>1</v>
      </c>
      <c r="P28" s="207">
        <v>1</v>
      </c>
      <c r="Q28" s="208" t="str">
        <f t="shared" si="1"/>
        <v>SI</v>
      </c>
      <c r="R28" s="209">
        <f>'MIPG INSTITUCIONAL'!Q34</f>
        <v>0</v>
      </c>
      <c r="S28" s="210">
        <f>'MIPG INSTITUCIONAL'!R34</f>
        <v>0</v>
      </c>
      <c r="T28" s="210" t="str">
        <f>'MIPG INSTITUCIONAL'!S34</f>
        <v>x</v>
      </c>
      <c r="U28" s="211" t="str">
        <f>'MIPG INSTITUCIONAL'!T34</f>
        <v>x</v>
      </c>
      <c r="V28" s="212" t="str">
        <f t="shared" si="9"/>
        <v>4</v>
      </c>
      <c r="W28" s="212" t="str">
        <f t="shared" si="10"/>
        <v>4</v>
      </c>
      <c r="X28" s="212" t="str">
        <f t="shared" si="11"/>
        <v>3</v>
      </c>
      <c r="Y28" s="212" t="str">
        <f t="shared" si="12"/>
        <v>3</v>
      </c>
      <c r="Z28" s="221" t="str">
        <f>IF((IF(Tabla2[[#This Row],[Calculo1 ]]="1",_xlfn.IFS(W28="1",IF((J28/H28)&gt;100%,100%,J28/H28),W28="2",IF((J28/N28)&gt;100%,100%,J28/N28),W28="3","0%",W28="4","0")+Tabla2[[#This Row],[ III TRIM 20217]],_xlfn.IFS(W28="1",IF((J28/H28)&gt;100%,100%,J28/H28),W28="2",IF((J28/N28)&gt;100%,100%,J28/N28),W28="3","0%",W28="4","")))=100%,100%,(IF(Tabla2[[#This Row],[Calculo1 ]]="1",_xlfn.IFS(W28="1",IF((J28/H28)&gt;100%,100%,J28/H28),W28="2",IF((J28/N28)&gt;100%,100%,J28/N28),W28="3","0%",W28="4","0")+Tabla2[[#This Row],[ III TRIM 20217]],_xlfn.IFS(W28="1",IF((J28/H28)&gt;100%,100%,J28/H28),W28="2",IF((J28/N28)&gt;100%,100%,J28/N28),W28="3","0%",W28="4",""))))</f>
        <v/>
      </c>
      <c r="AA28" s="214" t="str">
        <f t="shared" si="6"/>
        <v/>
      </c>
      <c r="AB28" s="215" t="str">
        <f>_xlfn.IFNA(INDEX(Hoja1!$C$3:$C$230,MATCH(Tabla2[[#This Row],[Calculo5]],Hoja1!$B$3:$B$230,0)),"")</f>
        <v/>
      </c>
      <c r="AC28" s="215" t="str">
        <f t="shared" si="7"/>
        <v>0%</v>
      </c>
      <c r="AD28" s="216" t="str">
        <f t="shared" si="8"/>
        <v>0%</v>
      </c>
      <c r="AE28" s="217">
        <f>IF(IF(F28="","ESPECÍFICAR TIPO DE META",_xlfn.IFNA(_xlfn.IFS(SUM(I28:L28)=0,0%,SUM(I28:L28)&gt;0.001,(_xlfn.IFS(F28="INCREMENTO",SUM(I28:L28)/H28,F28="MANTENIMIENTO",SUM(I28:L28)/(H28*Tabla2[[#This Row],[N.X]])))),"ESPECÍFICAR TIPO DE META"))&gt;1,"100%",IF(F28="","ESPECÍFICAR TIPO DE META",_xlfn.IFNA(_xlfn.IFS(SUM(I28:L28)=0,0%,SUM(I28:L28)&gt;0.001,(_xlfn.IFS(F28="INCREMENTO",SUM(I28:L28)/H28,F28="MANTENIMIENTO",SUM(I28:L28)/(H28*Tabla2[[#This Row],[N.X]])))),"ESPECÍFICAR TIPO DE META")))</f>
        <v>0</v>
      </c>
      <c r="AF28" s="218">
        <f>'MIPG INSTITUCIONAL'!N34</f>
        <v>0</v>
      </c>
      <c r="AG28" s="219" t="str">
        <f>'MIPG INSTITUCIONAL'!O34</f>
        <v>Talento Humano, Recursos Físicos y Tecnológicos</v>
      </c>
      <c r="AH28" s="220" t="str">
        <f>'MIPG INSTITUCIONAL'!P34</f>
        <v>Subdirección Técnica</v>
      </c>
      <c r="AI28" s="171" t="str">
        <f>'MIPG INSTITUCIONAL'!P34</f>
        <v>Subdirección Técnica</v>
      </c>
    </row>
    <row r="29" spans="2:35" s="25" customFormat="1" ht="51" customHeight="1" x14ac:dyDescent="0.25">
      <c r="B29" s="200" t="s">
        <v>71</v>
      </c>
      <c r="C29" s="203" t="s">
        <v>340</v>
      </c>
      <c r="D29" s="278" t="str">
        <f t="shared" si="13"/>
        <v>Formular el Plan Anticorrupción y Atención al ciudadano  2021 - 2022</v>
      </c>
      <c r="E29" s="201" t="str">
        <f>'MIPG INSTITUCIONAL'!G35</f>
        <v>Procedimientos contratación directa y mínima cuantía  implementados  de acuerdo a las guías y manuales de Colombia compra eficiente y SECOP Il</v>
      </c>
      <c r="F29" s="202" t="s">
        <v>338</v>
      </c>
      <c r="G29" s="223">
        <f t="shared" si="0"/>
        <v>2</v>
      </c>
      <c r="H29" s="204">
        <f>'MIPG INSTITUCIONAL'!H35</f>
        <v>2</v>
      </c>
      <c r="I29" s="224">
        <f>'MIPG INSTITUCIONAL'!I35</f>
        <v>0</v>
      </c>
      <c r="J29" s="183">
        <f>'MIPG INSTITUCIONAL'!J35</f>
        <v>0</v>
      </c>
      <c r="K29" s="183">
        <f>'MIPG INSTITUCIONAL'!K35</f>
        <v>0</v>
      </c>
      <c r="L29" s="184">
        <f>'MIPG INSTITUCIONAL'!L35</f>
        <v>0</v>
      </c>
      <c r="M29" s="206"/>
      <c r="N29" s="207">
        <v>1</v>
      </c>
      <c r="O29" s="207"/>
      <c r="P29" s="207">
        <v>1</v>
      </c>
      <c r="Q29" s="208" t="str">
        <f t="shared" si="1"/>
        <v>SI</v>
      </c>
      <c r="R29" s="209">
        <f>'MIPG INSTITUCIONAL'!Q35</f>
        <v>0</v>
      </c>
      <c r="S29" s="210" t="str">
        <f>'MIPG INSTITUCIONAL'!R35</f>
        <v>x</v>
      </c>
      <c r="T29" s="210">
        <f>'MIPG INSTITUCIONAL'!S35</f>
        <v>0</v>
      </c>
      <c r="U29" s="211" t="str">
        <f>'MIPG INSTITUCIONAL'!T35</f>
        <v>x</v>
      </c>
      <c r="V29" s="212" t="str">
        <f t="shared" si="9"/>
        <v>4</v>
      </c>
      <c r="W29" s="212" t="str">
        <f t="shared" si="10"/>
        <v>3</v>
      </c>
      <c r="X29" s="212" t="str">
        <f t="shared" si="11"/>
        <v>4</v>
      </c>
      <c r="Y29" s="212" t="str">
        <f t="shared" si="12"/>
        <v>3</v>
      </c>
      <c r="Z29" s="221" t="str">
        <f>IF((IF(Tabla2[[#This Row],[Calculo1 ]]="1",_xlfn.IFS(W29="1",IF((J29/H29)&gt;100%,100%,J29/H29),W29="2",IF((J29/N29)&gt;100%,100%,J29/N29),W29="3","0%",W29="4","0")+Tabla2[[#This Row],[ III TRIM 20217]],_xlfn.IFS(W29="1",IF((J29/H29)&gt;100%,100%,J29/H29),W29="2",IF((J29/N29)&gt;100%,100%,J29/N29),W29="3","0%",W29="4","")))=100%,100%,(IF(Tabla2[[#This Row],[Calculo1 ]]="1",_xlfn.IFS(W29="1",IF((J29/H29)&gt;100%,100%,J29/H29),W29="2",IF((J29/N29)&gt;100%,100%,J29/N29),W29="3","0%",W29="4","0")+Tabla2[[#This Row],[ III TRIM 20217]],_xlfn.IFS(W29="1",IF((J29/H29)&gt;100%,100%,J29/H29),W29="2",IF((J29/N29)&gt;100%,100%,J29/N29),W29="3","0%",W29="4",""))))</f>
        <v>0%</v>
      </c>
      <c r="AA29" s="214" t="str">
        <f t="shared" si="6"/>
        <v/>
      </c>
      <c r="AB29" s="215">
        <f>_xlfn.IFNA(INDEX(Hoja1!$C$3:$C$230,MATCH(Tabla2[[#This Row],[Calculo5]],Hoja1!$B$3:$B$230,0)),"")</f>
        <v>9.9999999999999998E-17</v>
      </c>
      <c r="AC29" s="215" t="str">
        <f t="shared" si="7"/>
        <v/>
      </c>
      <c r="AD29" s="216" t="str">
        <f t="shared" si="8"/>
        <v>0%</v>
      </c>
      <c r="AE29" s="217">
        <f>IF(IF(F29="","ESPECÍFICAR TIPO DE META",_xlfn.IFNA(_xlfn.IFS(SUM(I29:L29)=0,0%,SUM(I29:L29)&gt;0.001,(_xlfn.IFS(F29="INCREMENTO",SUM(I29:L29)/H29,F29="MANTENIMIENTO",SUM(I29:L29)/(H29*Tabla2[[#This Row],[N.X]])))),"ESPECÍFICAR TIPO DE META"))&gt;1,"100%",IF(F29="","ESPECÍFICAR TIPO DE META",_xlfn.IFNA(_xlfn.IFS(SUM(I29:L29)=0,0%,SUM(I29:L29)&gt;0.001,(_xlfn.IFS(F29="INCREMENTO",SUM(I29:L29)/H29,F29="MANTENIMIENTO",SUM(I29:L29)/(H29*Tabla2[[#This Row],[N.X]])))),"ESPECÍFICAR TIPO DE META")))</f>
        <v>0</v>
      </c>
      <c r="AF29" s="218" t="str">
        <f>'MIPG INSTITUCIONAL'!N35</f>
        <v>Se han avanzado en los procedimientos de prestación de servicios, y publicación SECOP  I y SECOP II</v>
      </c>
      <c r="AG29" s="219" t="str">
        <f>'MIPG INSTITUCIONAL'!O35</f>
        <v>Talento Humano, Recursos Físicos y Tecnológicos</v>
      </c>
      <c r="AH29" s="220" t="str">
        <f>'MIPG INSTITUCIONAL'!P35</f>
        <v>Jurídica</v>
      </c>
      <c r="AI29" s="171" t="str">
        <f>'MIPG INSTITUCIONAL'!P35</f>
        <v>Jurídica</v>
      </c>
    </row>
    <row r="30" spans="2:35" s="25" customFormat="1" ht="51" customHeight="1" x14ac:dyDescent="0.25">
      <c r="B30" s="200" t="s">
        <v>71</v>
      </c>
      <c r="C30" s="203" t="s">
        <v>340</v>
      </c>
      <c r="D30" s="278" t="str">
        <f>'MIPG INSTITUCIONAL'!F36</f>
        <v xml:space="preserve">Elaborar y mantener actualizado Plan anual de adquisiciones  </v>
      </c>
      <c r="E30" s="201" t="str">
        <f>'MIPG INSTITUCIONAL'!G36</f>
        <v xml:space="preserve">Plan anual de adquisiones - PAA actualizado </v>
      </c>
      <c r="F30" s="202" t="s">
        <v>339</v>
      </c>
      <c r="G30" s="203">
        <f t="shared" si="0"/>
        <v>4</v>
      </c>
      <c r="H30" s="204">
        <f>'MIPG INSTITUCIONAL'!H36</f>
        <v>4</v>
      </c>
      <c r="I30" s="224">
        <f>'MIPG INSTITUCIONAL'!I36</f>
        <v>0</v>
      </c>
      <c r="J30" s="183">
        <f>'MIPG INSTITUCIONAL'!J36</f>
        <v>0</v>
      </c>
      <c r="K30" s="183">
        <f>'MIPG INSTITUCIONAL'!K36</f>
        <v>0</v>
      </c>
      <c r="L30" s="184">
        <f>'MIPG INSTITUCIONAL'!L36</f>
        <v>0</v>
      </c>
      <c r="M30" s="206">
        <v>1</v>
      </c>
      <c r="N30" s="207">
        <v>1</v>
      </c>
      <c r="O30" s="207">
        <v>1</v>
      </c>
      <c r="P30" s="207">
        <v>1</v>
      </c>
      <c r="Q30" s="208" t="str">
        <f t="shared" si="1"/>
        <v/>
      </c>
      <c r="R30" s="209" t="str">
        <f>'MIPG INSTITUCIONAL'!Q36</f>
        <v>x</v>
      </c>
      <c r="S30" s="210" t="str">
        <f>'MIPG INSTITUCIONAL'!R36</f>
        <v>x</v>
      </c>
      <c r="T30" s="210" t="str">
        <f>'MIPG INSTITUCIONAL'!S36</f>
        <v>x</v>
      </c>
      <c r="U30" s="211" t="str">
        <f>'MIPG INSTITUCIONAL'!T36</f>
        <v>x</v>
      </c>
      <c r="V30" s="212" t="str">
        <f t="shared" si="9"/>
        <v>3</v>
      </c>
      <c r="W30" s="212" t="str">
        <f t="shared" si="10"/>
        <v>3</v>
      </c>
      <c r="X30" s="212" t="str">
        <f t="shared" si="11"/>
        <v>3</v>
      </c>
      <c r="Y30" s="212" t="str">
        <f t="shared" si="12"/>
        <v>3</v>
      </c>
      <c r="Z30" s="221" t="str">
        <f>IF((IF(Tabla2[[#This Row],[Calculo1 ]]="1",_xlfn.IFS(W30="1",IF((J30/H30)&gt;100%,100%,J30/H30),W30="2",IF((J30/N30)&gt;100%,100%,J30/N30),W30="3","0%",W30="4","0")+Tabla2[[#This Row],[ III TRIM 20217]],_xlfn.IFS(W30="1",IF((J30/H30)&gt;100%,100%,J30/H30),W30="2",IF((J30/N30)&gt;100%,100%,J30/N30),W30="3","0%",W30="4","")))=100%,100%,(IF(Tabla2[[#This Row],[Calculo1 ]]="1",_xlfn.IFS(W30="1",IF((J30/H30)&gt;100%,100%,J30/H30),W30="2",IF((J30/N30)&gt;100%,100%,J30/N30),W30="3","0%",W30="4","0")+Tabla2[[#This Row],[ III TRIM 20217]],_xlfn.IFS(W30="1",IF((J30/H30)&gt;100%,100%,J30/H30),W30="2",IF((J30/N30)&gt;100%,100%,J30/N30),W30="3","0%",W30="4",""))))</f>
        <v>0%</v>
      </c>
      <c r="AA30" s="214" t="str">
        <f t="shared" si="6"/>
        <v>0%</v>
      </c>
      <c r="AB30" s="215">
        <f>_xlfn.IFNA(INDEX(Hoja1!$C$3:$C$230,MATCH(Tabla2[[#This Row],[Calculo5]],Hoja1!$B$3:$B$230,0)),"")</f>
        <v>9.9999999999999998E-17</v>
      </c>
      <c r="AC30" s="215" t="str">
        <f t="shared" si="7"/>
        <v>0%</v>
      </c>
      <c r="AD30" s="216" t="str">
        <f t="shared" si="8"/>
        <v>0%</v>
      </c>
      <c r="AE30" s="217">
        <f>IF(IF(F30="","ESPECÍFICAR TIPO DE META",_xlfn.IFNA(_xlfn.IFS(SUM(I30:L30)=0,0%,SUM(I30:L30)&gt;0.001,(_xlfn.IFS(F30="INCREMENTO",SUM(I30:L30)/H30,F30="MANTENIMIENTO",SUM(I30:L30)/(H30*Tabla2[[#This Row],[N.X]])))),"ESPECÍFICAR TIPO DE META"))&gt;1,"100%",IF(F30="","ESPECÍFICAR TIPO DE META",_xlfn.IFNA(_xlfn.IFS(SUM(I30:L30)=0,0%,SUM(I30:L30)&gt;0.001,(_xlfn.IFS(F30="INCREMENTO",SUM(I30:L30)/H30,F30="MANTENIMIENTO",SUM(I30:L30)/(H30*Tabla2[[#This Row],[N.X]])))),"ESPECÍFICAR TIPO DE META")))</f>
        <v>0</v>
      </c>
      <c r="AF30" s="218" t="str">
        <f>'MIPG INSTITUCIONAL'!N36</f>
        <v>Se adjunta resolución de actualización  PAA- Plan Anual de adquisiciones</v>
      </c>
      <c r="AG30" s="219" t="str">
        <f>'MIPG INSTITUCIONAL'!O36</f>
        <v>Talento Humano, Recursos Físicos y Tecnológicos</v>
      </c>
      <c r="AH30" s="220" t="str">
        <f>'MIPG INSTITUCIONAL'!P36</f>
        <v>Subdirección Administrativa y Financiera</v>
      </c>
      <c r="AI30" s="171" t="str">
        <f>'MIPG INSTITUCIONAL'!P36</f>
        <v>Subdirección Administrativa y Financiera</v>
      </c>
    </row>
    <row r="31" spans="2:35" s="25" customFormat="1" ht="51" customHeight="1" x14ac:dyDescent="0.25">
      <c r="B31" s="200" t="s">
        <v>71</v>
      </c>
      <c r="C31" s="203" t="s">
        <v>341</v>
      </c>
      <c r="D31" s="278" t="str">
        <f>'MIPG INSTITUCIONAL'!F37</f>
        <v xml:space="preserve">Realizar seguimiento a la ejecución presupuestal acorde al Plan anual de adquisiones </v>
      </c>
      <c r="E31" s="201" t="str">
        <f>'MIPG INSTITUCIONAL'!G37</f>
        <v>Actas de comité de desempeño con seguimiento a la ejecución  presupuestal</v>
      </c>
      <c r="F31" s="202" t="s">
        <v>338</v>
      </c>
      <c r="G31" s="203">
        <f t="shared" si="0"/>
        <v>2</v>
      </c>
      <c r="H31" s="204">
        <f>'MIPG INSTITUCIONAL'!H37</f>
        <v>2</v>
      </c>
      <c r="I31" s="224">
        <f>'MIPG INSTITUCIONAL'!I37</f>
        <v>0</v>
      </c>
      <c r="J31" s="183">
        <f>'MIPG INSTITUCIONAL'!J37</f>
        <v>0</v>
      </c>
      <c r="K31" s="183">
        <f>'MIPG INSTITUCIONAL'!K37</f>
        <v>0</v>
      </c>
      <c r="L31" s="184">
        <f>'MIPG INSTITUCIONAL'!L37</f>
        <v>0</v>
      </c>
      <c r="M31" s="206"/>
      <c r="N31" s="207">
        <v>1</v>
      </c>
      <c r="O31" s="207"/>
      <c r="P31" s="207">
        <v>1</v>
      </c>
      <c r="Q31" s="208" t="str">
        <f t="shared" si="1"/>
        <v>SI</v>
      </c>
      <c r="R31" s="209">
        <f>'MIPG INSTITUCIONAL'!Q37</f>
        <v>0</v>
      </c>
      <c r="S31" s="210" t="str">
        <f>'MIPG INSTITUCIONAL'!R37</f>
        <v>x</v>
      </c>
      <c r="T31" s="210">
        <f>'MIPG INSTITUCIONAL'!S37</f>
        <v>0</v>
      </c>
      <c r="U31" s="211" t="str">
        <f>'MIPG INSTITUCIONAL'!T37</f>
        <v>x</v>
      </c>
      <c r="V31" s="212" t="str">
        <f t="shared" si="9"/>
        <v>4</v>
      </c>
      <c r="W31" s="212" t="str">
        <f t="shared" si="10"/>
        <v>3</v>
      </c>
      <c r="X31" s="212" t="str">
        <f t="shared" si="11"/>
        <v>4</v>
      </c>
      <c r="Y31" s="212" t="str">
        <f t="shared" si="12"/>
        <v>3</v>
      </c>
      <c r="Z31" s="221" t="str">
        <f>IF((IF(Tabla2[[#This Row],[Calculo1 ]]="1",_xlfn.IFS(W31="1",IF((J31/H31)&gt;100%,100%,J31/H31),W31="2",IF((J31/N31)&gt;100%,100%,J31/N31),W31="3","0%",W31="4","0")+Tabla2[[#This Row],[ III TRIM 20217]],_xlfn.IFS(W31="1",IF((J31/H31)&gt;100%,100%,J31/H31),W31="2",IF((J31/N31)&gt;100%,100%,J31/N31),W31="3","0%",W31="4","")))=100%,100%,(IF(Tabla2[[#This Row],[Calculo1 ]]="1",_xlfn.IFS(W31="1",IF((J31/H31)&gt;100%,100%,J31/H31),W31="2",IF((J31/N31)&gt;100%,100%,J31/N31),W31="3","0%",W31="4","0")+Tabla2[[#This Row],[ III TRIM 20217]],_xlfn.IFS(W31="1",IF((J31/H31)&gt;100%,100%,J31/H31),W31="2",IF((J31/N31)&gt;100%,100%,J31/N31),W31="3","0%",W31="4",""))))</f>
        <v>0%</v>
      </c>
      <c r="AA31" s="214" t="str">
        <f t="shared" si="6"/>
        <v/>
      </c>
      <c r="AB31" s="215">
        <f>_xlfn.IFNA(INDEX(Hoja1!$C$3:$C$230,MATCH(Tabla2[[#This Row],[Calculo5]],Hoja1!$B$3:$B$230,0)),"")</f>
        <v>9.9999999999999998E-17</v>
      </c>
      <c r="AC31" s="215" t="str">
        <f t="shared" si="7"/>
        <v/>
      </c>
      <c r="AD31" s="216" t="str">
        <f t="shared" si="8"/>
        <v>0%</v>
      </c>
      <c r="AE31" s="217">
        <f>IF(IF(F31="","ESPECÍFICAR TIPO DE META",_xlfn.IFNA(_xlfn.IFS(SUM(I31:L31)=0,0%,SUM(I31:L31)&gt;0.001,(_xlfn.IFS(F31="INCREMENTO",SUM(I31:L31)/H31,F31="MANTENIMIENTO",SUM(I31:L31)/(H31*Tabla2[[#This Row],[N.X]])))),"ESPECÍFICAR TIPO DE META"))&gt;1,"100%",IF(F31="","ESPECÍFICAR TIPO DE META",_xlfn.IFNA(_xlfn.IFS(SUM(I31:L31)=0,0%,SUM(I31:L31)&gt;0.001,(_xlfn.IFS(F31="INCREMENTO",SUM(I31:L31)/H31,F31="MANTENIMIENTO",SUM(I31:L31)/(H31*Tabla2[[#This Row],[N.X]])))),"ESPECÍFICAR TIPO DE META")))</f>
        <v>0</v>
      </c>
      <c r="AF31" s="218">
        <f>'MIPG INSTITUCIONAL'!N37</f>
        <v>0</v>
      </c>
      <c r="AG31" s="219" t="str">
        <f>'MIPG INSTITUCIONAL'!O37</f>
        <v>Talento Humano, Recursos Físicos y Tecnológicos</v>
      </c>
      <c r="AH31" s="220" t="str">
        <f>'MIPG INSTITUCIONAL'!P37</f>
        <v>Subdirección Administrativa y Financiera</v>
      </c>
      <c r="AI31" s="171" t="str">
        <f>'MIPG INSTITUCIONAL'!P37</f>
        <v>Subdirección Administrativa y Financiera</v>
      </c>
    </row>
    <row r="32" spans="2:35" s="25" customFormat="1" ht="51" customHeight="1" x14ac:dyDescent="0.25">
      <c r="B32" s="200" t="s">
        <v>71</v>
      </c>
      <c r="C32" s="203" t="s">
        <v>341</v>
      </c>
      <c r="D32" s="278" t="str">
        <f>'MIPG INSTITUCIONAL'!F38</f>
        <v>Realizar seguimiento al  cumplimiento de la  elaboración del programa mensualizado de caja año 2021 y 2022</v>
      </c>
      <c r="E32" s="201" t="str">
        <f>'MIPG INSTITUCIONAL'!G38</f>
        <v xml:space="preserve">Seguimiento Programa Mensualizado de caja 2021 </v>
      </c>
      <c r="F32" s="202" t="s">
        <v>338</v>
      </c>
      <c r="G32" s="203">
        <f t="shared" si="0"/>
        <v>2</v>
      </c>
      <c r="H32" s="204">
        <f>'MIPG INSTITUCIONAL'!H38</f>
        <v>6</v>
      </c>
      <c r="I32" s="224">
        <f>'MIPG INSTITUCIONAL'!I38</f>
        <v>0</v>
      </c>
      <c r="J32" s="183">
        <f>'MIPG INSTITUCIONAL'!J38</f>
        <v>0</v>
      </c>
      <c r="K32" s="183">
        <f>'MIPG INSTITUCIONAL'!K38</f>
        <v>0</v>
      </c>
      <c r="L32" s="184">
        <f>'MIPG INSTITUCIONAL'!L38</f>
        <v>0</v>
      </c>
      <c r="M32" s="206">
        <v>3</v>
      </c>
      <c r="N32" s="207">
        <v>3</v>
      </c>
      <c r="O32" s="207"/>
      <c r="P32" s="207"/>
      <c r="Q32" s="208" t="str">
        <f t="shared" si="1"/>
        <v>SI</v>
      </c>
      <c r="R32" s="209" t="str">
        <f>'MIPG INSTITUCIONAL'!Q38</f>
        <v>x</v>
      </c>
      <c r="S32" s="210" t="str">
        <f>'MIPG INSTITUCIONAL'!R38</f>
        <v>x</v>
      </c>
      <c r="T32" s="210">
        <f>'MIPG INSTITUCIONAL'!S38</f>
        <v>0</v>
      </c>
      <c r="U32" s="211">
        <f>'MIPG INSTITUCIONAL'!T38</f>
        <v>0</v>
      </c>
      <c r="V32" s="212" t="str">
        <f t="shared" si="9"/>
        <v>3</v>
      </c>
      <c r="W32" s="212" t="str">
        <f t="shared" si="10"/>
        <v>3</v>
      </c>
      <c r="X32" s="212" t="str">
        <f t="shared" si="11"/>
        <v>4</v>
      </c>
      <c r="Y32" s="212" t="str">
        <f t="shared" si="12"/>
        <v>4</v>
      </c>
      <c r="Z32" s="221" t="str">
        <f>IF((IF(Tabla2[[#This Row],[Calculo1 ]]="1",_xlfn.IFS(W32="1",IF((J32/H32)&gt;100%,100%,J32/H32),W32="2",IF((J32/N32)&gt;100%,100%,J32/N32),W32="3","0%",W32="4","0")+Tabla2[[#This Row],[ III TRIM 20217]],_xlfn.IFS(W32="1",IF((J32/H32)&gt;100%,100%,J32/H32),W32="2",IF((J32/N32)&gt;100%,100%,J32/N32),W32="3","0%",W32="4","")))=100%,100%,(IF(Tabla2[[#This Row],[Calculo1 ]]="1",_xlfn.IFS(W32="1",IF((J32/H32)&gt;100%,100%,J32/H32),W32="2",IF((J32/N32)&gt;100%,100%,J32/N32),W32="3","0%",W32="4","0")+Tabla2[[#This Row],[ III TRIM 20217]],_xlfn.IFS(W32="1",IF((J32/H32)&gt;100%,100%,J32/H32),W32="2",IF((J32/N32)&gt;100%,100%,J32/N32),W32="3","0%",W32="4",""))))</f>
        <v>0%</v>
      </c>
      <c r="AA32" s="214" t="str">
        <f t="shared" si="6"/>
        <v>0%</v>
      </c>
      <c r="AB32" s="215">
        <f>_xlfn.IFNA(INDEX(Hoja1!$C$3:$C$230,MATCH(Tabla2[[#This Row],[Calculo5]],Hoja1!$B$3:$B$230,0)),"")</f>
        <v>9.9999999999999998E-17</v>
      </c>
      <c r="AC32" s="215" t="str">
        <f t="shared" si="7"/>
        <v/>
      </c>
      <c r="AD32" s="216" t="str">
        <f t="shared" si="8"/>
        <v/>
      </c>
      <c r="AE32" s="217">
        <f>IF(IF(F32="","ESPECÍFICAR TIPO DE META",_xlfn.IFNA(_xlfn.IFS(SUM(I32:L32)=0,0%,SUM(I32:L32)&gt;0.001,(_xlfn.IFS(F32="INCREMENTO",SUM(I32:L32)/H32,F32="MANTENIMIENTO",SUM(I32:L32)/(H32*Tabla2[[#This Row],[N.X]])))),"ESPECÍFICAR TIPO DE META"))&gt;1,"100%",IF(F32="","ESPECÍFICAR TIPO DE META",_xlfn.IFNA(_xlfn.IFS(SUM(I32:L32)=0,0%,SUM(I32:L32)&gt;0.001,(_xlfn.IFS(F32="INCREMENTO",SUM(I32:L32)/H32,F32="MANTENIMIENTO",SUM(I32:L32)/(H32*Tabla2[[#This Row],[N.X]])))),"ESPECÍFICAR TIPO DE META")))</f>
        <v>0</v>
      </c>
      <c r="AF32" s="218" t="str">
        <f>'MIPG INSTITUCIONAL'!N38</f>
        <v>Se tienen como evidencias  los programas mensualizados de caja</v>
      </c>
      <c r="AG32" s="219" t="str">
        <f>'MIPG INSTITUCIONAL'!O38</f>
        <v>Talento Humano, Recursos Físicos y Tecnológicos</v>
      </c>
      <c r="AH32" s="220" t="str">
        <f>'MIPG INSTITUCIONAL'!P38</f>
        <v>Subdirección Administrativa y Financiera</v>
      </c>
      <c r="AI32" s="171" t="str">
        <f>'MIPG INSTITUCIONAL'!P38</f>
        <v>Subdirección Administrativa y Financiera</v>
      </c>
    </row>
    <row r="33" spans="2:35" s="25" customFormat="1" ht="51" customHeight="1" x14ac:dyDescent="0.25">
      <c r="B33" s="200" t="s">
        <v>71</v>
      </c>
      <c r="C33" s="203" t="s">
        <v>341</v>
      </c>
      <c r="D33" s="278" t="str">
        <f>D32</f>
        <v>Realizar seguimiento al  cumplimiento de la  elaboración del programa mensualizado de caja año 2021 y 2022</v>
      </c>
      <c r="E33" s="201" t="str">
        <f>'MIPG INSTITUCIONAL'!G39</f>
        <v xml:space="preserve">Seguimiento Programa Mensualizado de caja 2022 </v>
      </c>
      <c r="F33" s="202" t="s">
        <v>338</v>
      </c>
      <c r="G33" s="203">
        <f t="shared" si="0"/>
        <v>2</v>
      </c>
      <c r="H33" s="204">
        <f>'MIPG INSTITUCIONAL'!H39</f>
        <v>6</v>
      </c>
      <c r="I33" s="224">
        <f>'MIPG INSTITUCIONAL'!I39</f>
        <v>0</v>
      </c>
      <c r="J33" s="183">
        <f>'MIPG INSTITUCIONAL'!J39</f>
        <v>0</v>
      </c>
      <c r="K33" s="183">
        <f>'MIPG INSTITUCIONAL'!K39</f>
        <v>0</v>
      </c>
      <c r="L33" s="184">
        <f>'MIPG INSTITUCIONAL'!L39</f>
        <v>0</v>
      </c>
      <c r="M33" s="206"/>
      <c r="N33" s="207"/>
      <c r="O33" s="207">
        <v>3</v>
      </c>
      <c r="P33" s="207">
        <v>3</v>
      </c>
      <c r="Q33" s="208" t="str">
        <f t="shared" si="1"/>
        <v>SI</v>
      </c>
      <c r="R33" s="209">
        <f>'MIPG INSTITUCIONAL'!Q39</f>
        <v>0</v>
      </c>
      <c r="S33" s="210">
        <f>'MIPG INSTITUCIONAL'!R39</f>
        <v>0</v>
      </c>
      <c r="T33" s="210" t="str">
        <f>'MIPG INSTITUCIONAL'!S39</f>
        <v>x</v>
      </c>
      <c r="U33" s="211" t="str">
        <f>'MIPG INSTITUCIONAL'!T39</f>
        <v>x</v>
      </c>
      <c r="V33" s="212" t="str">
        <f t="shared" si="9"/>
        <v>4</v>
      </c>
      <c r="W33" s="212" t="str">
        <f t="shared" si="10"/>
        <v>4</v>
      </c>
      <c r="X33" s="212" t="str">
        <f t="shared" si="11"/>
        <v>3</v>
      </c>
      <c r="Y33" s="212" t="str">
        <f t="shared" si="12"/>
        <v>3</v>
      </c>
      <c r="Z33" s="221" t="str">
        <f>IF((IF(Tabla2[[#This Row],[Calculo1 ]]="1",_xlfn.IFS(W33="1",IF((J33/H33)&gt;100%,100%,J33/H33),W33="2",IF((J33/N33)&gt;100%,100%,J33/N33),W33="3","0%",W33="4","0")+Tabla2[[#This Row],[ III TRIM 20217]],_xlfn.IFS(W33="1",IF((J33/H33)&gt;100%,100%,J33/H33),W33="2",IF((J33/N33)&gt;100%,100%,J33/N33),W33="3","0%",W33="4","")))=100%,100%,(IF(Tabla2[[#This Row],[Calculo1 ]]="1",_xlfn.IFS(W33="1",IF((J33/H33)&gt;100%,100%,J33/H33),W33="2",IF((J33/N33)&gt;100%,100%,J33/N33),W33="3","0%",W33="4","0")+Tabla2[[#This Row],[ III TRIM 20217]],_xlfn.IFS(W33="1",IF((J33/H33)&gt;100%,100%,J33/H33),W33="2",IF((J33/N33)&gt;100%,100%,J33/N33),W33="3","0%",W33="4",""))))</f>
        <v/>
      </c>
      <c r="AA33" s="214" t="str">
        <f t="shared" si="6"/>
        <v/>
      </c>
      <c r="AB33" s="215" t="str">
        <f>_xlfn.IFNA(INDEX(Hoja1!$C$3:$C$230,MATCH(Tabla2[[#This Row],[Calculo5]],Hoja1!$B$3:$B$230,0)),"")</f>
        <v/>
      </c>
      <c r="AC33" s="215" t="str">
        <f t="shared" si="7"/>
        <v>0%</v>
      </c>
      <c r="AD33" s="216" t="str">
        <f t="shared" si="8"/>
        <v>0%</v>
      </c>
      <c r="AE33" s="217">
        <f>IF(IF(F33="","ESPECÍFICAR TIPO DE META",_xlfn.IFNA(_xlfn.IFS(SUM(I33:L33)=0,0%,SUM(I33:L33)&gt;0.001,(_xlfn.IFS(F33="INCREMENTO",SUM(I33:L33)/H33,F33="MANTENIMIENTO",SUM(I33:L33)/(H33*Tabla2[[#This Row],[N.X]])))),"ESPECÍFICAR TIPO DE META"))&gt;1,"100%",IF(F33="","ESPECÍFICAR TIPO DE META",_xlfn.IFNA(_xlfn.IFS(SUM(I33:L33)=0,0%,SUM(I33:L33)&gt;0.001,(_xlfn.IFS(F33="INCREMENTO",SUM(I33:L33)/H33,F33="MANTENIMIENTO",SUM(I33:L33)/(H33*Tabla2[[#This Row],[N.X]])))),"ESPECÍFICAR TIPO DE META")))</f>
        <v>0</v>
      </c>
      <c r="AF33" s="218">
        <f>'MIPG INSTITUCIONAL'!N39</f>
        <v>0</v>
      </c>
      <c r="AG33" s="219" t="str">
        <f>'MIPG INSTITUCIONAL'!O39</f>
        <v>Talento Humano, Recursos Físicos y Tecnológicos</v>
      </c>
      <c r="AH33" s="220" t="str">
        <f>'MIPG INSTITUCIONAL'!P39</f>
        <v>Subdirección Administrativa y Financiera</v>
      </c>
      <c r="AI33" s="171" t="str">
        <f>'MIPG INSTITUCIONAL'!P39</f>
        <v>Subdirección Administrativa y Financiera</v>
      </c>
    </row>
    <row r="34" spans="2:35" s="25" customFormat="1" ht="51" customHeight="1" x14ac:dyDescent="0.25">
      <c r="B34" s="200" t="s">
        <v>71</v>
      </c>
      <c r="C34" s="203" t="s">
        <v>341</v>
      </c>
      <c r="D34" s="278" t="str">
        <f>'MIPG INSTITUCIONAL'!F40</f>
        <v>Implementar mejoras continuas  al Sistema Integrado de Gestión de calidad</v>
      </c>
      <c r="E34" s="201" t="str">
        <f>'MIPG INSTITUCIONAL'!G40</f>
        <v>Procedimientos y formatos actualizados</v>
      </c>
      <c r="F34" s="202" t="s">
        <v>339</v>
      </c>
      <c r="G34" s="203">
        <f t="shared" si="0"/>
        <v>2</v>
      </c>
      <c r="H34" s="225">
        <f>'MIPG INSTITUCIONAL'!H40</f>
        <v>1</v>
      </c>
      <c r="I34" s="226">
        <f>'MIPG INSTITUCIONAL'!I40</f>
        <v>0</v>
      </c>
      <c r="J34" s="183">
        <f>'MIPG INSTITUCIONAL'!J40</f>
        <v>0</v>
      </c>
      <c r="K34" s="183">
        <f>'MIPG INSTITUCIONAL'!K40</f>
        <v>0</v>
      </c>
      <c r="L34" s="184">
        <f>'MIPG INSTITUCIONAL'!L40</f>
        <v>0</v>
      </c>
      <c r="M34" s="168"/>
      <c r="N34" s="169">
        <v>1</v>
      </c>
      <c r="O34" s="169"/>
      <c r="P34" s="169">
        <v>1</v>
      </c>
      <c r="Q34" s="208" t="str">
        <f t="shared" si="1"/>
        <v>SI</v>
      </c>
      <c r="R34" s="209">
        <f>'MIPG INSTITUCIONAL'!Q40</f>
        <v>0</v>
      </c>
      <c r="S34" s="210" t="str">
        <f>'MIPG INSTITUCIONAL'!R40</f>
        <v>x</v>
      </c>
      <c r="T34" s="210">
        <f>'MIPG INSTITUCIONAL'!S40</f>
        <v>0</v>
      </c>
      <c r="U34" s="211" t="str">
        <f>'MIPG INSTITUCIONAL'!T40</f>
        <v>x</v>
      </c>
      <c r="V34" s="212" t="str">
        <f t="shared" si="9"/>
        <v>4</v>
      </c>
      <c r="W34" s="212" t="str">
        <f t="shared" si="10"/>
        <v>3</v>
      </c>
      <c r="X34" s="212" t="str">
        <f t="shared" si="11"/>
        <v>4</v>
      </c>
      <c r="Y34" s="212" t="str">
        <f t="shared" si="12"/>
        <v>3</v>
      </c>
      <c r="Z34" s="221" t="str">
        <f>IF((IF(Tabla2[[#This Row],[Calculo1 ]]="1",_xlfn.IFS(W34="1",IF((J34/H34)&gt;100%,100%,J34/H34),W34="2",IF((J34/N34)&gt;100%,100%,J34/N34),W34="3","0%",W34="4","0")+Tabla2[[#This Row],[ III TRIM 20217]],_xlfn.IFS(W34="1",IF((J34/H34)&gt;100%,100%,J34/H34),W34="2",IF((J34/N34)&gt;100%,100%,J34/N34),W34="3","0%",W34="4","")))=100%,100%,(IF(Tabla2[[#This Row],[Calculo1 ]]="1",_xlfn.IFS(W34="1",IF((J34/H34)&gt;100%,100%,J34/H34),W34="2",IF((J34/N34)&gt;100%,100%,J34/N34),W34="3","0%",W34="4","0")+Tabla2[[#This Row],[ III TRIM 20217]],_xlfn.IFS(W34="1",IF((J34/H34)&gt;100%,100%,J34/H34),W34="2",IF((J34/N34)&gt;100%,100%,J34/N34),W34="3","0%",W34="4",""))))</f>
        <v>0%</v>
      </c>
      <c r="AA34" s="214" t="str">
        <f t="shared" si="6"/>
        <v/>
      </c>
      <c r="AB34" s="215">
        <f>_xlfn.IFNA(INDEX(Hoja1!$C$3:$C$230,MATCH(Tabla2[[#This Row],[Calculo5]],Hoja1!$B$3:$B$230,0)),"")</f>
        <v>9.9999999999999998E-17</v>
      </c>
      <c r="AC34" s="215" t="str">
        <f t="shared" si="7"/>
        <v/>
      </c>
      <c r="AD34" s="216" t="str">
        <f t="shared" si="8"/>
        <v>0%</v>
      </c>
      <c r="AE34" s="217">
        <f>IF(IF(F34="","ESPECÍFICAR TIPO DE META",_xlfn.IFNA(_xlfn.IFS(SUM(I34:L34)=0,0%,SUM(I34:L34)&gt;0.001,(_xlfn.IFS(F34="INCREMENTO",SUM(I34:L34)/H34,F34="MANTENIMIENTO",SUM(I34:L34)/(H34*Tabla2[[#This Row],[N.X]])))),"ESPECÍFICAR TIPO DE META"))&gt;1,"100%",IF(F34="","ESPECÍFICAR TIPO DE META",_xlfn.IFNA(_xlfn.IFS(SUM(I34:L34)=0,0%,SUM(I34:L34)&gt;0.001,(_xlfn.IFS(F34="INCREMENTO",SUM(I34:L34)/H34,F34="MANTENIMIENTO",SUM(I34:L34)/(H34*Tabla2[[#This Row],[N.X]])))),"ESPECÍFICAR TIPO DE META")))</f>
        <v>0</v>
      </c>
      <c r="AF34" s="218" t="str">
        <f>'MIPG INSTITUCIONAL'!N40</f>
        <v xml:space="preserve">Se tiene como evidencia  acta de comité MIPG de los procedimientos  actualizados </v>
      </c>
      <c r="AG34" s="219" t="str">
        <f>'MIPG INSTITUCIONAL'!O40</f>
        <v>Talento Humano, Recursos Físicos y Tecnológicos</v>
      </c>
      <c r="AH34" s="220" t="str">
        <f>'MIPG INSTITUCIONAL'!P40</f>
        <v>Subdirección Técnica</v>
      </c>
      <c r="AI34" s="171" t="str">
        <f>'MIPG INSTITUCIONAL'!P40</f>
        <v>Subdirección Técnica</v>
      </c>
    </row>
    <row r="35" spans="2:35" s="25" customFormat="1" ht="51" customHeight="1" x14ac:dyDescent="0.25">
      <c r="B35" s="200" t="s">
        <v>342</v>
      </c>
      <c r="C35" s="203" t="s">
        <v>343</v>
      </c>
      <c r="D35" s="278" t="str">
        <f>'MIPG INSTITUCIONAL'!F41</f>
        <v>Actualizar  y ajustar el Manual de funciones conforme al  Decreto 1083 de 2015,  Decreto 815 de 2018,   la  Ley 1955 de 2019 y al Decreto 2365 de 2019, decreto 989 de 2020</v>
      </c>
      <c r="E35" s="201" t="str">
        <f>'MIPG INSTITUCIONAL'!G41</f>
        <v>Manual de funciones  actualizado</v>
      </c>
      <c r="F35" s="202" t="s">
        <v>338</v>
      </c>
      <c r="G35" s="203">
        <f t="shared" si="0"/>
        <v>1</v>
      </c>
      <c r="H35" s="204">
        <f>'MIPG INSTITUCIONAL'!H41</f>
        <v>1</v>
      </c>
      <c r="I35" s="224">
        <f>'MIPG INSTITUCIONAL'!I41</f>
        <v>0</v>
      </c>
      <c r="J35" s="183">
        <f>'MIPG INSTITUCIONAL'!J41</f>
        <v>0</v>
      </c>
      <c r="K35" s="183">
        <f>'MIPG INSTITUCIONAL'!K41</f>
        <v>0</v>
      </c>
      <c r="L35" s="184">
        <f>'MIPG INSTITUCIONAL'!L41</f>
        <v>0</v>
      </c>
      <c r="M35" s="206"/>
      <c r="N35" s="207">
        <v>1</v>
      </c>
      <c r="O35" s="207"/>
      <c r="P35" s="207"/>
      <c r="Q35" s="208" t="str">
        <f t="shared" si="1"/>
        <v>SI</v>
      </c>
      <c r="R35" s="209">
        <f>'MIPG INSTITUCIONAL'!Q41</f>
        <v>0</v>
      </c>
      <c r="S35" s="210" t="str">
        <f>'MIPG INSTITUCIONAL'!R41</f>
        <v>x</v>
      </c>
      <c r="T35" s="210">
        <f>'MIPG INSTITUCIONAL'!S41</f>
        <v>0</v>
      </c>
      <c r="U35" s="211">
        <f>'MIPG INSTITUCIONAL'!T41</f>
        <v>0</v>
      </c>
      <c r="V35" s="212" t="str">
        <f t="shared" si="9"/>
        <v>4</v>
      </c>
      <c r="W35" s="212" t="str">
        <f t="shared" si="10"/>
        <v>3</v>
      </c>
      <c r="X35" s="212" t="str">
        <f t="shared" si="11"/>
        <v>4</v>
      </c>
      <c r="Y35" s="212" t="str">
        <f t="shared" si="12"/>
        <v>4</v>
      </c>
      <c r="Z35" s="221" t="str">
        <f>IF((IF(Tabla2[[#This Row],[Calculo1 ]]="1",_xlfn.IFS(W35="1",IF((J35/H35)&gt;100%,100%,J35/H35),W35="2",IF((J35/N35)&gt;100%,100%,J35/N35),W35="3","0%",W35="4","0")+Tabla2[[#This Row],[ III TRIM 20217]],_xlfn.IFS(W35="1",IF((J35/H35)&gt;100%,100%,J35/H35),W35="2",IF((J35/N35)&gt;100%,100%,J35/N35),W35="3","0%",W35="4","")))=100%,100%,(IF(Tabla2[[#This Row],[Calculo1 ]]="1",_xlfn.IFS(W35="1",IF((J35/H35)&gt;100%,100%,J35/H35),W35="2",IF((J35/N35)&gt;100%,100%,J35/N35),W35="3","0%",W35="4","0")+Tabla2[[#This Row],[ III TRIM 20217]],_xlfn.IFS(W35="1",IF((J35/H35)&gt;100%,100%,J35/H35),W35="2",IF((J35/N35)&gt;100%,100%,J35/N35),W35="3","0%",W35="4",""))))</f>
        <v>0%</v>
      </c>
      <c r="AA35" s="214" t="str">
        <f t="shared" si="6"/>
        <v/>
      </c>
      <c r="AB35" s="215">
        <f>_xlfn.IFNA(INDEX(Hoja1!$C$3:$C$230,MATCH(Tabla2[[#This Row],[Calculo5]],Hoja1!$B$3:$B$230,0)),"")</f>
        <v>9.9999999999999998E-17</v>
      </c>
      <c r="AC35" s="215" t="str">
        <f t="shared" si="7"/>
        <v/>
      </c>
      <c r="AD35" s="216" t="str">
        <f t="shared" si="8"/>
        <v/>
      </c>
      <c r="AE35" s="217">
        <f>IF(IF(F35="","ESPECÍFICAR TIPO DE META",_xlfn.IFNA(_xlfn.IFS(SUM(I35:L35)=0,0%,SUM(I35:L35)&gt;0.001,(_xlfn.IFS(F35="INCREMENTO",SUM(I35:L35)/H35,F35="MANTENIMIENTO",SUM(I35:L35)/(H35*Tabla2[[#This Row],[N.X]])))),"ESPECÍFICAR TIPO DE META"))&gt;1,"100%",IF(F35="","ESPECÍFICAR TIPO DE META",_xlfn.IFNA(_xlfn.IFS(SUM(I35:L35)=0,0%,SUM(I35:L35)&gt;0.001,(_xlfn.IFS(F35="INCREMENTO",SUM(I35:L35)/H35,F35="MANTENIMIENTO",SUM(I35:L35)/(H35*Tabla2[[#This Row],[N.X]])))),"ESPECÍFICAR TIPO DE META")))</f>
        <v>0</v>
      </c>
      <c r="AF35" s="218" t="str">
        <f>'MIPG INSTITUCIONAL'!N41</f>
        <v>Se realizó la actualización y se encuentra en revisión de funciones y responsabilidades  por cada uno de los funcionarios , el cargo de Control Interno ya se aprobó para llevar Consejo Directivo.</v>
      </c>
      <c r="AG35" s="219" t="str">
        <f>'MIPG INSTITUCIONAL'!O41</f>
        <v>Talento Humano, Recursos Físicos y Tecnológicos</v>
      </c>
      <c r="AH35" s="220" t="str">
        <f>'MIPG INSTITUCIONAL'!P41</f>
        <v>Subdirección Administrativa y Financiera</v>
      </c>
      <c r="AI35" s="171" t="str">
        <f>'MIPG INSTITUCIONAL'!P41</f>
        <v>Subdirección Administrativa y Financiera</v>
      </c>
    </row>
    <row r="36" spans="2:35" s="25" customFormat="1" ht="51" customHeight="1" x14ac:dyDescent="0.25">
      <c r="B36" s="200" t="s">
        <v>342</v>
      </c>
      <c r="C36" s="203" t="s">
        <v>343</v>
      </c>
      <c r="D36" s="278" t="str">
        <f>'MIPG INSTITUCIONAL'!F42</f>
        <v xml:space="preserve">Implementar plan de mantenimiento preventivo de equipos  </v>
      </c>
      <c r="E36" s="201" t="str">
        <f>'MIPG INSTITUCIONAL'!G42</f>
        <v>Plan de  mantenimientos preventivo  implementado</v>
      </c>
      <c r="F36" s="202" t="s">
        <v>338</v>
      </c>
      <c r="G36" s="203">
        <f t="shared" si="0"/>
        <v>1</v>
      </c>
      <c r="H36" s="204">
        <f>'MIPG INSTITUCIONAL'!H42</f>
        <v>1</v>
      </c>
      <c r="I36" s="224">
        <f>'MIPG INSTITUCIONAL'!I42</f>
        <v>0</v>
      </c>
      <c r="J36" s="183">
        <f>'MIPG INSTITUCIONAL'!J42</f>
        <v>0</v>
      </c>
      <c r="K36" s="183">
        <f>'MIPG INSTITUCIONAL'!K42</f>
        <v>0</v>
      </c>
      <c r="L36" s="184">
        <f>'MIPG INSTITUCIONAL'!L42</f>
        <v>0</v>
      </c>
      <c r="M36" s="206"/>
      <c r="N36" s="207">
        <v>1</v>
      </c>
      <c r="O36" s="207"/>
      <c r="P36" s="207"/>
      <c r="Q36" s="208" t="str">
        <f t="shared" si="1"/>
        <v>SI</v>
      </c>
      <c r="R36" s="209">
        <f>'MIPG INSTITUCIONAL'!Q42</f>
        <v>0</v>
      </c>
      <c r="S36" s="210" t="str">
        <f>'MIPG INSTITUCIONAL'!R42</f>
        <v>x</v>
      </c>
      <c r="T36" s="210">
        <f>'MIPG INSTITUCIONAL'!S42</f>
        <v>0</v>
      </c>
      <c r="U36" s="211">
        <f>'MIPG INSTITUCIONAL'!T42</f>
        <v>0</v>
      </c>
      <c r="V36" s="212" t="str">
        <f t="shared" si="9"/>
        <v>4</v>
      </c>
      <c r="W36" s="212" t="str">
        <f t="shared" si="10"/>
        <v>3</v>
      </c>
      <c r="X36" s="212" t="str">
        <f t="shared" si="11"/>
        <v>4</v>
      </c>
      <c r="Y36" s="212" t="str">
        <f t="shared" si="12"/>
        <v>4</v>
      </c>
      <c r="Z36" s="221" t="str">
        <f>IF((IF(Tabla2[[#This Row],[Calculo1 ]]="1",_xlfn.IFS(W36="1",IF((J36/H36)&gt;100%,100%,J36/H36),W36="2",IF((J36/N36)&gt;100%,100%,J36/N36),W36="3","0%",W36="4","0")+Tabla2[[#This Row],[ III TRIM 20217]],_xlfn.IFS(W36="1",IF((J36/H36)&gt;100%,100%,J36/H36),W36="2",IF((J36/N36)&gt;100%,100%,J36/N36),W36="3","0%",W36="4","")))=100%,100%,(IF(Tabla2[[#This Row],[Calculo1 ]]="1",_xlfn.IFS(W36="1",IF((J36/H36)&gt;100%,100%,J36/H36),W36="2",IF((J36/N36)&gt;100%,100%,J36/N36),W36="3","0%",W36="4","0")+Tabla2[[#This Row],[ III TRIM 20217]],_xlfn.IFS(W36="1",IF((J36/H36)&gt;100%,100%,J36/H36),W36="2",IF((J36/N36)&gt;100%,100%,J36/N36),W36="3","0%",W36="4",""))))</f>
        <v>0%</v>
      </c>
      <c r="AA36" s="214" t="str">
        <f t="shared" si="6"/>
        <v/>
      </c>
      <c r="AB36" s="215">
        <f>_xlfn.IFNA(INDEX(Hoja1!$C$3:$C$230,MATCH(Tabla2[[#This Row],[Calculo5]],Hoja1!$B$3:$B$230,0)),"")</f>
        <v>9.9999999999999998E-17</v>
      </c>
      <c r="AC36" s="215" t="str">
        <f t="shared" si="7"/>
        <v/>
      </c>
      <c r="AD36" s="216" t="str">
        <f t="shared" si="8"/>
        <v/>
      </c>
      <c r="AE36" s="217">
        <f>IF(IF(F36="","ESPECÍFICAR TIPO DE META",_xlfn.IFNA(_xlfn.IFS(SUM(I36:L36)=0,0%,SUM(I36:L36)&gt;0.001,(_xlfn.IFS(F36="INCREMENTO",SUM(I36:L36)/H36,F36="MANTENIMIENTO",SUM(I36:L36)/(H36*Tabla2[[#This Row],[N.X]])))),"ESPECÍFICAR TIPO DE META"))&gt;1,"100%",IF(F36="","ESPECÍFICAR TIPO DE META",_xlfn.IFNA(_xlfn.IFS(SUM(I36:L36)=0,0%,SUM(I36:L36)&gt;0.001,(_xlfn.IFS(F36="INCREMENTO",SUM(I36:L36)/H36,F36="MANTENIMIENTO",SUM(I36:L36)/(H36*Tabla2[[#This Row],[N.X]])))),"ESPECÍFICAR TIPO DE META")))</f>
        <v>0</v>
      </c>
      <c r="AF36" s="218" t="str">
        <f>'MIPG INSTITUCIONAL'!N42</f>
        <v>Se llevo a cabo el mantenimiento preventivo de los equipos  tecnológicos del IMEBU, y actualización de  hojas de vida de los equipos.</v>
      </c>
      <c r="AG36" s="219" t="str">
        <f>'MIPG INSTITUCIONAL'!O42</f>
        <v>Talento Humano, Recursos Físicos y Tecnológicos</v>
      </c>
      <c r="AH36" s="220" t="str">
        <f>'MIPG INSTITUCIONAL'!P42</f>
        <v>Subdirección Administrativa y Financiera</v>
      </c>
      <c r="AI36" s="171" t="str">
        <f>'MIPG INSTITUCIONAL'!P42</f>
        <v>Subdirección Administrativa y Financiera</v>
      </c>
    </row>
    <row r="37" spans="2:35" s="25" customFormat="1" ht="51" customHeight="1" x14ac:dyDescent="0.25">
      <c r="B37" s="200" t="s">
        <v>342</v>
      </c>
      <c r="C37" s="203" t="s">
        <v>343</v>
      </c>
      <c r="D37" s="278" t="str">
        <f>'MIPG INSTITUCIONAL'!F43</f>
        <v>Actualizar los inventarios de la entidad.</v>
      </c>
      <c r="E37" s="201" t="str">
        <f>'MIPG INSTITUCIONAL'!G43</f>
        <v>Inventario de la entidad actualizado.</v>
      </c>
      <c r="F37" s="202" t="s">
        <v>338</v>
      </c>
      <c r="G37" s="203">
        <f t="shared" si="0"/>
        <v>1</v>
      </c>
      <c r="H37" s="204">
        <f>'MIPG INSTITUCIONAL'!H43</f>
        <v>1</v>
      </c>
      <c r="I37" s="224">
        <f>'MIPG INSTITUCIONAL'!I43</f>
        <v>0</v>
      </c>
      <c r="J37" s="183">
        <f>'MIPG INSTITUCIONAL'!J43</f>
        <v>0</v>
      </c>
      <c r="K37" s="183">
        <f>'MIPG INSTITUCIONAL'!K43</f>
        <v>0</v>
      </c>
      <c r="L37" s="184">
        <f>'MIPG INSTITUCIONAL'!L43</f>
        <v>0</v>
      </c>
      <c r="M37" s="206"/>
      <c r="N37" s="207">
        <v>1</v>
      </c>
      <c r="O37" s="207"/>
      <c r="P37" s="207"/>
      <c r="Q37" s="208" t="str">
        <f t="shared" si="1"/>
        <v>SI</v>
      </c>
      <c r="R37" s="209">
        <f>'MIPG INSTITUCIONAL'!Q43</f>
        <v>0</v>
      </c>
      <c r="S37" s="210" t="str">
        <f>'MIPG INSTITUCIONAL'!R43</f>
        <v>x</v>
      </c>
      <c r="T37" s="210">
        <f>'MIPG INSTITUCIONAL'!S43</f>
        <v>0</v>
      </c>
      <c r="U37" s="211">
        <f>'MIPG INSTITUCIONAL'!T43</f>
        <v>0</v>
      </c>
      <c r="V37" s="212" t="str">
        <f t="shared" si="9"/>
        <v>4</v>
      </c>
      <c r="W37" s="212" t="str">
        <f t="shared" si="10"/>
        <v>3</v>
      </c>
      <c r="X37" s="212" t="str">
        <f t="shared" si="11"/>
        <v>4</v>
      </c>
      <c r="Y37" s="212" t="str">
        <f t="shared" si="12"/>
        <v>4</v>
      </c>
      <c r="Z37" s="221" t="str">
        <f>IF((IF(Tabla2[[#This Row],[Calculo1 ]]="1",_xlfn.IFS(W37="1",IF((J37/H37)&gt;100%,100%,J37/H37),W37="2",IF((J37/N37)&gt;100%,100%,J37/N37),W37="3","0%",W37="4","0")+Tabla2[[#This Row],[ III TRIM 20217]],_xlfn.IFS(W37="1",IF((J37/H37)&gt;100%,100%,J37/H37),W37="2",IF((J37/N37)&gt;100%,100%,J37/N37),W37="3","0%",W37="4","")))=100%,100%,(IF(Tabla2[[#This Row],[Calculo1 ]]="1",_xlfn.IFS(W37="1",IF((J37/H37)&gt;100%,100%,J37/H37),W37="2",IF((J37/N37)&gt;100%,100%,J37/N37),W37="3","0%",W37="4","0")+Tabla2[[#This Row],[ III TRIM 20217]],_xlfn.IFS(W37="1",IF((J37/H37)&gt;100%,100%,J37/H37),W37="2",IF((J37/N37)&gt;100%,100%,J37/N37),W37="3","0%",W37="4",""))))</f>
        <v>0%</v>
      </c>
      <c r="AA37" s="214" t="str">
        <f t="shared" si="6"/>
        <v/>
      </c>
      <c r="AB37" s="215">
        <f>_xlfn.IFNA(INDEX(Hoja1!$C$3:$C$230,MATCH(Tabla2[[#This Row],[Calculo5]],Hoja1!$B$3:$B$230,0)),"")</f>
        <v>9.9999999999999998E-17</v>
      </c>
      <c r="AC37" s="215" t="str">
        <f t="shared" si="7"/>
        <v/>
      </c>
      <c r="AD37" s="216" t="str">
        <f t="shared" si="8"/>
        <v/>
      </c>
      <c r="AE37" s="217">
        <f>IF(IF(F37="","ESPECÍFICAR TIPO DE META",_xlfn.IFNA(_xlfn.IFS(SUM(I37:L37)=0,0%,SUM(I37:L37)&gt;0.001,(_xlfn.IFS(F37="INCREMENTO",SUM(I37:L37)/H37,F37="MANTENIMIENTO",SUM(I37:L37)/(H37*Tabla2[[#This Row],[N.X]])))),"ESPECÍFICAR TIPO DE META"))&gt;1,"100%",IF(F37="","ESPECÍFICAR TIPO DE META",_xlfn.IFNA(_xlfn.IFS(SUM(I37:L37)=0,0%,SUM(I37:L37)&gt;0.001,(_xlfn.IFS(F37="INCREMENTO",SUM(I37:L37)/H37,F37="MANTENIMIENTO",SUM(I37:L37)/(H37*Tabla2[[#This Row],[N.X]])))),"ESPECÍFICAR TIPO DE META")))</f>
        <v>0</v>
      </c>
      <c r="AF37" s="218" t="str">
        <f>'MIPG INSTITUCIONAL'!N43</f>
        <v>Se realizó la jornada de inventarios programado y el informe, presentado al Comité de MIPG,  el cuál autorizó la baja de los bienes que se clasificaron como inservibles.</v>
      </c>
      <c r="AG37" s="219" t="str">
        <f>'MIPG INSTITUCIONAL'!O43</f>
        <v>Talento Humano, Recursos Físicos y Tecnológicos</v>
      </c>
      <c r="AH37" s="220" t="str">
        <f>'MIPG INSTITUCIONAL'!P43</f>
        <v>Subdirección Administrativa y Financiera</v>
      </c>
      <c r="AI37" s="171" t="str">
        <f>'MIPG INSTITUCIONAL'!P43</f>
        <v>Subdirección Administrativa y Financiera</v>
      </c>
    </row>
    <row r="38" spans="2:35" s="25" customFormat="1" ht="51" customHeight="1" x14ac:dyDescent="0.25">
      <c r="B38" s="200" t="s">
        <v>342</v>
      </c>
      <c r="C38" s="203" t="s">
        <v>343</v>
      </c>
      <c r="D38" s="278" t="str">
        <f>'MIPG INSTITUCIONAL'!F44</f>
        <v>Sensibilizar a los funcionarios públicos y contratistas de la entidad acerca de los programas ambientales del Sistema de Gestión ambiental Institucional</v>
      </c>
      <c r="E38" s="201" t="str">
        <f>'MIPG INSTITUCIONAL'!G44</f>
        <v>Talleres de educación ambiental y / o Campañas de información realizada</v>
      </c>
      <c r="F38" s="202" t="s">
        <v>338</v>
      </c>
      <c r="G38" s="203">
        <f t="shared" si="0"/>
        <v>2</v>
      </c>
      <c r="H38" s="204">
        <f>'MIPG INSTITUCIONAL'!H44</f>
        <v>2</v>
      </c>
      <c r="I38" s="224">
        <f>'MIPG INSTITUCIONAL'!I44</f>
        <v>0</v>
      </c>
      <c r="J38" s="183">
        <f>'MIPG INSTITUCIONAL'!J44</f>
        <v>0</v>
      </c>
      <c r="K38" s="183">
        <f>'MIPG INSTITUCIONAL'!K44</f>
        <v>0</v>
      </c>
      <c r="L38" s="184">
        <f>'MIPG INSTITUCIONAL'!L44</f>
        <v>0</v>
      </c>
      <c r="M38" s="206"/>
      <c r="N38" s="207">
        <v>1</v>
      </c>
      <c r="O38" s="207"/>
      <c r="P38" s="207">
        <v>1</v>
      </c>
      <c r="Q38" s="208" t="str">
        <f t="shared" si="1"/>
        <v>SI</v>
      </c>
      <c r="R38" s="209">
        <f>'MIPG INSTITUCIONAL'!Q44</f>
        <v>0</v>
      </c>
      <c r="S38" s="210" t="str">
        <f>'MIPG INSTITUCIONAL'!R44</f>
        <v>x</v>
      </c>
      <c r="T38" s="210">
        <f>'MIPG INSTITUCIONAL'!S44</f>
        <v>0</v>
      </c>
      <c r="U38" s="211" t="str">
        <f>'MIPG INSTITUCIONAL'!T44</f>
        <v>x</v>
      </c>
      <c r="V38" s="212" t="str">
        <f t="shared" si="9"/>
        <v>4</v>
      </c>
      <c r="W38" s="212" t="str">
        <f t="shared" si="10"/>
        <v>3</v>
      </c>
      <c r="X38" s="212" t="str">
        <f t="shared" si="11"/>
        <v>4</v>
      </c>
      <c r="Y38" s="212" t="str">
        <f t="shared" si="12"/>
        <v>3</v>
      </c>
      <c r="Z38" s="221" t="str">
        <f>IF((IF(Tabla2[[#This Row],[Calculo1 ]]="1",_xlfn.IFS(W38="1",IF((J38/H38)&gt;100%,100%,J38/H38),W38="2",IF((J38/N38)&gt;100%,100%,J38/N38),W38="3","0%",W38="4","0")+Tabla2[[#This Row],[ III TRIM 20217]],_xlfn.IFS(W38="1",IF((J38/H38)&gt;100%,100%,J38/H38),W38="2",IF((J38/N38)&gt;100%,100%,J38/N38),W38="3","0%",W38="4","")))=100%,100%,(IF(Tabla2[[#This Row],[Calculo1 ]]="1",_xlfn.IFS(W38="1",IF((J38/H38)&gt;100%,100%,J38/H38),W38="2",IF((J38/N38)&gt;100%,100%,J38/N38),W38="3","0%",W38="4","0")+Tabla2[[#This Row],[ III TRIM 20217]],_xlfn.IFS(W38="1",IF((J38/H38)&gt;100%,100%,J38/H38),W38="2",IF((J38/N38)&gt;100%,100%,J38/N38),W38="3","0%",W38="4",""))))</f>
        <v>0%</v>
      </c>
      <c r="AA38" s="214" t="str">
        <f t="shared" si="6"/>
        <v/>
      </c>
      <c r="AB38" s="215">
        <f>_xlfn.IFNA(INDEX(Hoja1!$C$3:$C$230,MATCH(Tabla2[[#This Row],[Calculo5]],Hoja1!$B$3:$B$230,0)),"")</f>
        <v>9.9999999999999998E-17</v>
      </c>
      <c r="AC38" s="215" t="str">
        <f t="shared" si="7"/>
        <v/>
      </c>
      <c r="AD38" s="216" t="str">
        <f t="shared" si="8"/>
        <v>0%</v>
      </c>
      <c r="AE38" s="217">
        <f>IF(IF(F38="","ESPECÍFICAR TIPO DE META",_xlfn.IFNA(_xlfn.IFS(SUM(I38:L38)=0,0%,SUM(I38:L38)&gt;0.001,(_xlfn.IFS(F38="INCREMENTO",SUM(I38:L38)/H38,F38="MANTENIMIENTO",SUM(I38:L38)/(H38*Tabla2[[#This Row],[N.X]])))),"ESPECÍFICAR TIPO DE META"))&gt;1,"100%",IF(F38="","ESPECÍFICAR TIPO DE META",_xlfn.IFNA(_xlfn.IFS(SUM(I38:L38)=0,0%,SUM(I38:L38)&gt;0.001,(_xlfn.IFS(F38="INCREMENTO",SUM(I38:L38)/H38,F38="MANTENIMIENTO",SUM(I38:L38)/(H38*Tabla2[[#This Row],[N.X]])))),"ESPECÍFICAR TIPO DE META")))</f>
        <v>0</v>
      </c>
      <c r="AF38" s="218" t="str">
        <f>'MIPG INSTITUCIONAL'!N44</f>
        <v>Se adquirió infogramas que hacen alusión al correcto uso y racionamiento de los recursos naturales del Instituto, así mismo, el insumo para las jornadas de sensibilización programadas.</v>
      </c>
      <c r="AG38" s="219" t="str">
        <f>'MIPG INSTITUCIONAL'!O44</f>
        <v>Talento Humano, Recursos Físicos y Tecnológicos</v>
      </c>
      <c r="AH38" s="220" t="str">
        <f>'MIPG INSTITUCIONAL'!P44</f>
        <v>Subdirección Administrativa y Financiera</v>
      </c>
      <c r="AI38" s="171" t="str">
        <f>'MIPG INSTITUCIONAL'!P44</f>
        <v>Subdirección Administrativa y Financiera</v>
      </c>
    </row>
    <row r="39" spans="2:35" s="25" customFormat="1" ht="51" customHeight="1" x14ac:dyDescent="0.25">
      <c r="B39" s="200" t="s">
        <v>342</v>
      </c>
      <c r="C39" s="203" t="s">
        <v>344</v>
      </c>
      <c r="D39" s="278" t="str">
        <f>'MIPG INSTITUCIONAL'!F45</f>
        <v>Gestionar de manera adecuada los residuos de aparatos eléctricos y digitales acorde al decreto 284 de 2018  y la política ambiental nacional, por parte de la entidad.</v>
      </c>
      <c r="E39" s="201" t="str">
        <f>'MIPG INSTITUCIONAL'!G45</f>
        <v>Residuos de los aparatos eléctricos y digitales entregados a un  operador especializado</v>
      </c>
      <c r="F39" s="202" t="s">
        <v>339</v>
      </c>
      <c r="G39" s="203">
        <f t="shared" si="0"/>
        <v>2</v>
      </c>
      <c r="H39" s="225">
        <f>'MIPG INSTITUCIONAL'!H45</f>
        <v>1</v>
      </c>
      <c r="I39" s="227">
        <f>'MIPG INSTITUCIONAL'!I45</f>
        <v>0</v>
      </c>
      <c r="J39" s="183">
        <f>'MIPG INSTITUCIONAL'!J45</f>
        <v>0</v>
      </c>
      <c r="K39" s="183">
        <f>'MIPG INSTITUCIONAL'!K45</f>
        <v>0</v>
      </c>
      <c r="L39" s="184">
        <f>'MIPG INSTITUCIONAL'!L45</f>
        <v>0</v>
      </c>
      <c r="M39" s="168"/>
      <c r="N39" s="169">
        <v>1</v>
      </c>
      <c r="O39" s="169"/>
      <c r="P39" s="169">
        <v>1</v>
      </c>
      <c r="Q39" s="208" t="str">
        <f t="shared" si="1"/>
        <v>SI</v>
      </c>
      <c r="R39" s="209">
        <f>'MIPG INSTITUCIONAL'!Q45</f>
        <v>0</v>
      </c>
      <c r="S39" s="210" t="str">
        <f>'MIPG INSTITUCIONAL'!R45</f>
        <v>x</v>
      </c>
      <c r="T39" s="210">
        <f>'MIPG INSTITUCIONAL'!S45</f>
        <v>0</v>
      </c>
      <c r="U39" s="211" t="str">
        <f>'MIPG INSTITUCIONAL'!T45</f>
        <v>x</v>
      </c>
      <c r="V39" s="212" t="str">
        <f t="shared" si="9"/>
        <v>4</v>
      </c>
      <c r="W39" s="212" t="str">
        <f t="shared" si="10"/>
        <v>3</v>
      </c>
      <c r="X39" s="212" t="str">
        <f t="shared" si="11"/>
        <v>4</v>
      </c>
      <c r="Y39" s="212" t="str">
        <f t="shared" si="12"/>
        <v>3</v>
      </c>
      <c r="Z39" s="221" t="str">
        <f>IF((IF(Tabla2[[#This Row],[Calculo1 ]]="1",_xlfn.IFS(W39="1",IF((J39/H39)&gt;100%,100%,J39/H39),W39="2",IF((J39/N39)&gt;100%,100%,J39/N39),W39="3","0%",W39="4","0")+Tabla2[[#This Row],[ III TRIM 20217]],_xlfn.IFS(W39="1",IF((J39/H39)&gt;100%,100%,J39/H39),W39="2",IF((J39/N39)&gt;100%,100%,J39/N39),W39="3","0%",W39="4","")))=100%,100%,(IF(Tabla2[[#This Row],[Calculo1 ]]="1",_xlfn.IFS(W39="1",IF((J39/H39)&gt;100%,100%,J39/H39),W39="2",IF((J39/N39)&gt;100%,100%,J39/N39),W39="3","0%",W39="4","0")+Tabla2[[#This Row],[ III TRIM 20217]],_xlfn.IFS(W39="1",IF((J39/H39)&gt;100%,100%,J39/H39),W39="2",IF((J39/N39)&gt;100%,100%,J39/N39),W39="3","0%",W39="4",""))))</f>
        <v>0%</v>
      </c>
      <c r="AA39" s="214" t="str">
        <f t="shared" si="6"/>
        <v/>
      </c>
      <c r="AB39" s="215">
        <f>_xlfn.IFNA(INDEX(Hoja1!$C$3:$C$230,MATCH(Tabla2[[#This Row],[Calculo5]],Hoja1!$B$3:$B$230,0)),"")</f>
        <v>9.9999999999999998E-17</v>
      </c>
      <c r="AC39" s="215" t="str">
        <f t="shared" si="7"/>
        <v/>
      </c>
      <c r="AD39" s="216" t="str">
        <f t="shared" si="8"/>
        <v>0%</v>
      </c>
      <c r="AE39" s="217">
        <f>IF(IF(F39="","ESPECÍFICAR TIPO DE META",_xlfn.IFNA(_xlfn.IFS(SUM(I39:L39)=0,0%,SUM(I39:L39)&gt;0.001,(_xlfn.IFS(F39="INCREMENTO",SUM(I39:L39)/H39,F39="MANTENIMIENTO",SUM(I39:L39)/(H39*Tabla2[[#This Row],[N.X]])))),"ESPECÍFICAR TIPO DE META"))&gt;1,"100%",IF(F39="","ESPECÍFICAR TIPO DE META",_xlfn.IFNA(_xlfn.IFS(SUM(I39:L39)=0,0%,SUM(I39:L39)&gt;0.001,(_xlfn.IFS(F39="INCREMENTO",SUM(I39:L39)/H39,F39="MANTENIMIENTO",SUM(I39:L39)/(H39*Tabla2[[#This Row],[N.X]])))),"ESPECÍFICAR TIPO DE META")))</f>
        <v>0</v>
      </c>
      <c r="AF39" s="218" t="str">
        <f>'MIPG INSTITUCIONAL'!N45</f>
        <v>La entidad cuenta con manejo especial de los aparatos eléctricos y digitales que se encuentran debidamente almacenados y clasificados con el objetivo de entregarlo al operador especializado</v>
      </c>
      <c r="AG39" s="219" t="str">
        <f>'MIPG INSTITUCIONAL'!O45</f>
        <v>Talento Humano, Recursos Físicos y Tecnológicos</v>
      </c>
      <c r="AH39" s="220" t="str">
        <f>'MIPG INSTITUCIONAL'!P45</f>
        <v>Subdirección Administrativa y Financiera</v>
      </c>
      <c r="AI39" s="171" t="str">
        <f>'MIPG INSTITUCIONAL'!P45</f>
        <v>Subdirección Administrativa y Financiera</v>
      </c>
    </row>
    <row r="40" spans="2:35" s="25" customFormat="1" ht="51" customHeight="1" x14ac:dyDescent="0.25">
      <c r="B40" s="200" t="s">
        <v>342</v>
      </c>
      <c r="C40" s="203" t="s">
        <v>344</v>
      </c>
      <c r="D40" s="278" t="str">
        <f>'MIPG INSTITUCIONAL'!F46</f>
        <v xml:space="preserve">Dar continuidad a la Implementación del PETI - Plan Estratégico de Tecnologías de la información de acuerdo con el cronograma de actividades </v>
      </c>
      <c r="E40" s="201" t="str">
        <f>'MIPG INSTITUCIONAL'!G46</f>
        <v>Informes de avances de implementación del PETI - 2021</v>
      </c>
      <c r="F40" s="202" t="s">
        <v>338</v>
      </c>
      <c r="G40" s="203">
        <f t="shared" si="0"/>
        <v>2</v>
      </c>
      <c r="H40" s="204">
        <f>'MIPG INSTITUCIONAL'!H46</f>
        <v>2</v>
      </c>
      <c r="I40" s="228">
        <f>'MIPG INSTITUCIONAL'!I46</f>
        <v>0</v>
      </c>
      <c r="J40" s="183">
        <f>'MIPG INSTITUCIONAL'!J46</f>
        <v>0</v>
      </c>
      <c r="K40" s="183">
        <f>'MIPG INSTITUCIONAL'!K46</f>
        <v>0</v>
      </c>
      <c r="L40" s="184">
        <f>'MIPG INSTITUCIONAL'!L46</f>
        <v>0</v>
      </c>
      <c r="M40" s="206">
        <v>1</v>
      </c>
      <c r="N40" s="207">
        <v>1</v>
      </c>
      <c r="O40" s="207"/>
      <c r="P40" s="207"/>
      <c r="Q40" s="208" t="str">
        <f t="shared" si="1"/>
        <v>SI</v>
      </c>
      <c r="R40" s="209" t="str">
        <f>'MIPG INSTITUCIONAL'!Q46</f>
        <v>x</v>
      </c>
      <c r="S40" s="210" t="str">
        <f>'MIPG INSTITUCIONAL'!R46</f>
        <v>x</v>
      </c>
      <c r="T40" s="210">
        <f>'MIPG INSTITUCIONAL'!S46</f>
        <v>0</v>
      </c>
      <c r="U40" s="211">
        <f>'MIPG INSTITUCIONAL'!T46</f>
        <v>0</v>
      </c>
      <c r="V40" s="212" t="str">
        <f t="shared" si="9"/>
        <v>3</v>
      </c>
      <c r="W40" s="212" t="str">
        <f t="shared" si="10"/>
        <v>3</v>
      </c>
      <c r="X40" s="212" t="str">
        <f t="shared" si="11"/>
        <v>4</v>
      </c>
      <c r="Y40" s="212" t="str">
        <f t="shared" si="12"/>
        <v>4</v>
      </c>
      <c r="Z40" s="221" t="str">
        <f>IF((IF(Tabla2[[#This Row],[Calculo1 ]]="1",_xlfn.IFS(W40="1",IF((J40/H40)&gt;100%,100%,J40/H40),W40="2",IF((J40/N40)&gt;100%,100%,J40/N40),W40="3","0%",W40="4","0")+Tabla2[[#This Row],[ III TRIM 20217]],_xlfn.IFS(W40="1",IF((J40/H40)&gt;100%,100%,J40/H40),W40="2",IF((J40/N40)&gt;100%,100%,J40/N40),W40="3","0%",W40="4","")))=100%,100%,(IF(Tabla2[[#This Row],[Calculo1 ]]="1",_xlfn.IFS(W40="1",IF((J40/H40)&gt;100%,100%,J40/H40),W40="2",IF((J40/N40)&gt;100%,100%,J40/N40),W40="3","0%",W40="4","0")+Tabla2[[#This Row],[ III TRIM 20217]],_xlfn.IFS(W40="1",IF((J40/H40)&gt;100%,100%,J40/H40),W40="2",IF((J40/N40)&gt;100%,100%,J40/N40),W40="3","0%",W40="4",""))))</f>
        <v>0%</v>
      </c>
      <c r="AA40" s="214" t="str">
        <f t="shared" si="6"/>
        <v>0%</v>
      </c>
      <c r="AB40" s="215">
        <f>_xlfn.IFNA(INDEX(Hoja1!$C$3:$C$230,MATCH(Tabla2[[#This Row],[Calculo5]],Hoja1!$B$3:$B$230,0)),"")</f>
        <v>9.9999999999999998E-17</v>
      </c>
      <c r="AC40" s="215" t="str">
        <f t="shared" si="7"/>
        <v/>
      </c>
      <c r="AD40" s="216" t="str">
        <f t="shared" si="8"/>
        <v/>
      </c>
      <c r="AE40" s="217">
        <f>IF(IF(F40="","ESPECÍFICAR TIPO DE META",_xlfn.IFNA(_xlfn.IFS(SUM(I40:L40)=0,0%,SUM(I40:L40)&gt;0.001,(_xlfn.IFS(F40="INCREMENTO",SUM(I40:L40)/H40,F40="MANTENIMIENTO",SUM(I40:L40)/(H40*Tabla2[[#This Row],[N.X]])))),"ESPECÍFICAR TIPO DE META"))&gt;1,"100%",IF(F40="","ESPECÍFICAR TIPO DE META",_xlfn.IFNA(_xlfn.IFS(SUM(I40:L40)=0,0%,SUM(I40:L40)&gt;0.001,(_xlfn.IFS(F40="INCREMENTO",SUM(I40:L40)/H40,F40="MANTENIMIENTO",SUM(I40:L40)/(H40*Tabla2[[#This Row],[N.X]])))),"ESPECÍFICAR TIPO DE META")))</f>
        <v>0</v>
      </c>
      <c r="AF40" s="218" t="str">
        <f>'MIPG INSTITUCIONAL'!N46</f>
        <v xml:space="preserve">Se presento el informe de avance de las actividades planeadas en el PETI y se esta realizando su actualización. </v>
      </c>
      <c r="AG40" s="219" t="str">
        <f>'MIPG INSTITUCIONAL'!O46</f>
        <v>Talento Humano, Recursos Físicos y Tecnológicos</v>
      </c>
      <c r="AH40" s="220" t="str">
        <f>'MIPG INSTITUCIONAL'!P46</f>
        <v>Subdirección Administrativa y Financiera - Profesional Ingeniero de Sistemas</v>
      </c>
      <c r="AI40" s="171" t="str">
        <f>'MIPG INSTITUCIONAL'!P46</f>
        <v>Subdirección Administrativa y Financiera - Profesional Ingeniero de Sistemas</v>
      </c>
    </row>
    <row r="41" spans="2:35" s="25" customFormat="1" ht="51" customHeight="1" x14ac:dyDescent="0.25">
      <c r="B41" s="200" t="s">
        <v>342</v>
      </c>
      <c r="C41" s="203" t="s">
        <v>344</v>
      </c>
      <c r="D41" s="278" t="str">
        <f>+D40</f>
        <v xml:space="preserve">Dar continuidad a la Implementación del PETI - Plan Estratégico de Tecnologías de la información de acuerdo con el cronograma de actividades </v>
      </c>
      <c r="E41" s="201" t="str">
        <f>'MIPG INSTITUCIONAL'!G47</f>
        <v>Formatos Sistema de Gestión de Calidad diseñados</v>
      </c>
      <c r="F41" s="202" t="s">
        <v>338</v>
      </c>
      <c r="G41" s="203">
        <f t="shared" si="0"/>
        <v>1</v>
      </c>
      <c r="H41" s="204">
        <f>'MIPG INSTITUCIONAL'!H47</f>
        <v>1</v>
      </c>
      <c r="I41" s="228">
        <f>'MIPG INSTITUCIONAL'!I47</f>
        <v>0</v>
      </c>
      <c r="J41" s="183">
        <f>'MIPG INSTITUCIONAL'!J47</f>
        <v>0</v>
      </c>
      <c r="K41" s="183">
        <f>'MIPG INSTITUCIONAL'!K47</f>
        <v>0</v>
      </c>
      <c r="L41" s="184">
        <f>'MIPG INSTITUCIONAL'!L47</f>
        <v>0</v>
      </c>
      <c r="M41" s="206"/>
      <c r="N41" s="207">
        <v>1</v>
      </c>
      <c r="O41" s="207"/>
      <c r="P41" s="207"/>
      <c r="Q41" s="208" t="str">
        <f t="shared" si="1"/>
        <v>SI</v>
      </c>
      <c r="R41" s="209">
        <f>'MIPG INSTITUCIONAL'!Q47</f>
        <v>0</v>
      </c>
      <c r="S41" s="210" t="str">
        <f>'MIPG INSTITUCIONAL'!R47</f>
        <v>x</v>
      </c>
      <c r="T41" s="210">
        <f>'MIPG INSTITUCIONAL'!S47</f>
        <v>0</v>
      </c>
      <c r="U41" s="211">
        <f>'MIPG INSTITUCIONAL'!T47</f>
        <v>0</v>
      </c>
      <c r="V41" s="212" t="str">
        <f t="shared" si="9"/>
        <v>4</v>
      </c>
      <c r="W41" s="212" t="str">
        <f t="shared" si="10"/>
        <v>3</v>
      </c>
      <c r="X41" s="212" t="str">
        <f t="shared" si="11"/>
        <v>4</v>
      </c>
      <c r="Y41" s="212" t="str">
        <f t="shared" si="12"/>
        <v>4</v>
      </c>
      <c r="Z41" s="221" t="str">
        <f>IF((IF(Tabla2[[#This Row],[Calculo1 ]]="1",_xlfn.IFS(W41="1",IF((J41/H41)&gt;100%,100%,J41/H41),W41="2",IF((J41/N41)&gt;100%,100%,J41/N41),W41="3","0%",W41="4","0")+Tabla2[[#This Row],[ III TRIM 20217]],_xlfn.IFS(W41="1",IF((J41/H41)&gt;100%,100%,J41/H41),W41="2",IF((J41/N41)&gt;100%,100%,J41/N41),W41="3","0%",W41="4","")))=100%,100%,(IF(Tabla2[[#This Row],[Calculo1 ]]="1",_xlfn.IFS(W41="1",IF((J41/H41)&gt;100%,100%,J41/H41),W41="2",IF((J41/N41)&gt;100%,100%,J41/N41),W41="3","0%",W41="4","0")+Tabla2[[#This Row],[ III TRIM 20217]],_xlfn.IFS(W41="1",IF((J41/H41)&gt;100%,100%,J41/H41),W41="2",IF((J41/N41)&gt;100%,100%,J41/N41),W41="3","0%",W41="4",""))))</f>
        <v>0%</v>
      </c>
      <c r="AA41" s="214" t="str">
        <f t="shared" si="6"/>
        <v/>
      </c>
      <c r="AB41" s="215">
        <f>_xlfn.IFNA(INDEX(Hoja1!$C$3:$C$230,MATCH(Tabla2[[#This Row],[Calculo5]],Hoja1!$B$3:$B$230,0)),"")</f>
        <v>9.9999999999999998E-17</v>
      </c>
      <c r="AC41" s="215" t="str">
        <f t="shared" si="7"/>
        <v/>
      </c>
      <c r="AD41" s="216" t="str">
        <f t="shared" si="8"/>
        <v/>
      </c>
      <c r="AE41" s="217">
        <f>IF(IF(F41="","ESPECÍFICAR TIPO DE META",_xlfn.IFNA(_xlfn.IFS(SUM(I41:L41)=0,0%,SUM(I41:L41)&gt;0.001,(_xlfn.IFS(F41="INCREMENTO",SUM(I41:L41)/H41,F41="MANTENIMIENTO",SUM(I41:L41)/(H41*Tabla2[[#This Row],[N.X]])))),"ESPECÍFICAR TIPO DE META"))&gt;1,"100%",IF(F41="","ESPECÍFICAR TIPO DE META",_xlfn.IFNA(_xlfn.IFS(SUM(I41:L41)=0,0%,SUM(I41:L41)&gt;0.001,(_xlfn.IFS(F41="INCREMENTO",SUM(I41:L41)/H41,F41="MANTENIMIENTO",SUM(I41:L41)/(H41*Tabla2[[#This Row],[N.X]])))),"ESPECÍFICAR TIPO DE META")))</f>
        <v>0</v>
      </c>
      <c r="AF41" s="218" t="str">
        <f>'MIPG INSTITUCIONAL'!N47</f>
        <v>Se diseñaron y actualizaron los formatos del Sistema de Gestión de Calidad, los cuales se encuentran aprobados.</v>
      </c>
      <c r="AG41" s="219" t="str">
        <f>'MIPG INSTITUCIONAL'!O47</f>
        <v>Talento Humano, Recursos Físicos y Tecnológicos</v>
      </c>
      <c r="AH41" s="220" t="str">
        <f>'MIPG INSTITUCIONAL'!P47</f>
        <v>Subdirección Administrativa y Financiera - Profesional Ingeniero de Sistemas</v>
      </c>
      <c r="AI41" s="171" t="str">
        <f>'MIPG INSTITUCIONAL'!P47</f>
        <v>Subdirección Administrativa y Financiera - Profesional Ingeniero de Sistemas</v>
      </c>
    </row>
    <row r="42" spans="2:35" s="25" customFormat="1" ht="51" customHeight="1" x14ac:dyDescent="0.25">
      <c r="B42" s="200" t="s">
        <v>342</v>
      </c>
      <c r="C42" s="203" t="s">
        <v>344</v>
      </c>
      <c r="D42" s="278" t="str">
        <f>+D41</f>
        <v xml:space="preserve">Dar continuidad a la Implementación del PETI - Plan Estratégico de Tecnologías de la información de acuerdo con el cronograma de actividades </v>
      </c>
      <c r="E42" s="201" t="str">
        <f>'MIPG INSTITUCIONAL'!G48</f>
        <v>Informes de avances de la implementación  del PETI- 2022</v>
      </c>
      <c r="F42" s="202" t="s">
        <v>338</v>
      </c>
      <c r="G42" s="203">
        <f t="shared" si="0"/>
        <v>2</v>
      </c>
      <c r="H42" s="204">
        <f>'MIPG INSTITUCIONAL'!H48</f>
        <v>2</v>
      </c>
      <c r="I42" s="228">
        <f>'MIPG INSTITUCIONAL'!I48</f>
        <v>0</v>
      </c>
      <c r="J42" s="183">
        <f>'MIPG INSTITUCIONAL'!J48</f>
        <v>0</v>
      </c>
      <c r="K42" s="183">
        <f>'MIPG INSTITUCIONAL'!K48</f>
        <v>0</v>
      </c>
      <c r="L42" s="184">
        <f>'MIPG INSTITUCIONAL'!L48</f>
        <v>0</v>
      </c>
      <c r="M42" s="206"/>
      <c r="N42" s="207"/>
      <c r="O42" s="207">
        <v>1</v>
      </c>
      <c r="P42" s="207">
        <v>1</v>
      </c>
      <c r="Q42" s="208" t="str">
        <f t="shared" si="1"/>
        <v>SI</v>
      </c>
      <c r="R42" s="209">
        <f>'MIPG INSTITUCIONAL'!Q48</f>
        <v>0</v>
      </c>
      <c r="S42" s="210">
        <f>'MIPG INSTITUCIONAL'!R48</f>
        <v>0</v>
      </c>
      <c r="T42" s="210" t="str">
        <f>'MIPG INSTITUCIONAL'!S48</f>
        <v>x</v>
      </c>
      <c r="U42" s="211" t="str">
        <f>'MIPG INSTITUCIONAL'!T48</f>
        <v>x</v>
      </c>
      <c r="V42" s="212" t="str">
        <f t="shared" si="9"/>
        <v>4</v>
      </c>
      <c r="W42" s="212" t="str">
        <f t="shared" si="10"/>
        <v>4</v>
      </c>
      <c r="X42" s="212" t="str">
        <f t="shared" si="11"/>
        <v>3</v>
      </c>
      <c r="Y42" s="212" t="str">
        <f t="shared" si="12"/>
        <v>3</v>
      </c>
      <c r="Z42" s="221" t="str">
        <f>IF((IF(Tabla2[[#This Row],[Calculo1 ]]="1",_xlfn.IFS(W42="1",IF((J42/H42)&gt;100%,100%,J42/H42),W42="2",IF((J42/N42)&gt;100%,100%,J42/N42),W42="3","0%",W42="4","0")+Tabla2[[#This Row],[ III TRIM 20217]],_xlfn.IFS(W42="1",IF((J42/H42)&gt;100%,100%,J42/H42),W42="2",IF((J42/N42)&gt;100%,100%,J42/N42),W42="3","0%",W42="4","")))=100%,100%,(IF(Tabla2[[#This Row],[Calculo1 ]]="1",_xlfn.IFS(W42="1",IF((J42/H42)&gt;100%,100%,J42/H42),W42="2",IF((J42/N42)&gt;100%,100%,J42/N42),W42="3","0%",W42="4","0")+Tabla2[[#This Row],[ III TRIM 20217]],_xlfn.IFS(W42="1",IF((J42/H42)&gt;100%,100%,J42/H42),W42="2",IF((J42/N42)&gt;100%,100%,J42/N42),W42="3","0%",W42="4",""))))</f>
        <v/>
      </c>
      <c r="AA42" s="214" t="str">
        <f t="shared" si="6"/>
        <v/>
      </c>
      <c r="AB42" s="215" t="str">
        <f>_xlfn.IFNA(INDEX(Hoja1!$C$3:$C$230,MATCH(Tabla2[[#This Row],[Calculo5]],Hoja1!$B$3:$B$230,0)),"")</f>
        <v/>
      </c>
      <c r="AC42" s="215" t="str">
        <f t="shared" si="7"/>
        <v>0%</v>
      </c>
      <c r="AD42" s="216" t="str">
        <f t="shared" si="8"/>
        <v>0%</v>
      </c>
      <c r="AE42" s="217">
        <f>IF(IF(F42="","ESPECÍFICAR TIPO DE META",_xlfn.IFNA(_xlfn.IFS(SUM(I42:L42)=0,0%,SUM(I42:L42)&gt;0.001,(_xlfn.IFS(F42="INCREMENTO",SUM(I42:L42)/H42,F42="MANTENIMIENTO",SUM(I42:L42)/(H42*Tabla2[[#This Row],[N.X]])))),"ESPECÍFICAR TIPO DE META"))&gt;1,"100%",IF(F42="","ESPECÍFICAR TIPO DE META",_xlfn.IFNA(_xlfn.IFS(SUM(I42:L42)=0,0%,SUM(I42:L42)&gt;0.001,(_xlfn.IFS(F42="INCREMENTO",SUM(I42:L42)/H42,F42="MANTENIMIENTO",SUM(I42:L42)/(H42*Tabla2[[#This Row],[N.X]])))),"ESPECÍFICAR TIPO DE META")))</f>
        <v>0</v>
      </c>
      <c r="AF42" s="218">
        <f>'MIPG INSTITUCIONAL'!N48</f>
        <v>0</v>
      </c>
      <c r="AG42" s="219" t="str">
        <f>'MIPG INSTITUCIONAL'!O48</f>
        <v>Talento Humano, Recursos Físicos y Tecnológicos</v>
      </c>
      <c r="AH42" s="220" t="str">
        <f>'MIPG INSTITUCIONAL'!P48</f>
        <v>Subdirección Administrativa y Financiera - Profesional Ingeniero de Sistema</v>
      </c>
      <c r="AI42" s="171" t="str">
        <f>'MIPG INSTITUCIONAL'!P48</f>
        <v>Subdirección Administrativa y Financiera - Profesional Ingeniero de Sistema</v>
      </c>
    </row>
    <row r="43" spans="2:35" s="25" customFormat="1" ht="51" customHeight="1" x14ac:dyDescent="0.25">
      <c r="B43" s="200" t="s">
        <v>342</v>
      </c>
      <c r="C43" s="203" t="s">
        <v>344</v>
      </c>
      <c r="D43" s="278" t="str">
        <f>'MIPG INSTITUCIONAL'!F49</f>
        <v>Realizar capacitación sobre tema de datos abiertos.</v>
      </c>
      <c r="E43" s="201" t="str">
        <f>'MIPG INSTITUCIONAL'!G49</f>
        <v xml:space="preserve">Capacitaciones realizadas sobre datos abiertos </v>
      </c>
      <c r="F43" s="202" t="s">
        <v>338</v>
      </c>
      <c r="G43" s="203">
        <f t="shared" si="0"/>
        <v>1</v>
      </c>
      <c r="H43" s="204">
        <f>'MIPG INSTITUCIONAL'!H49</f>
        <v>1</v>
      </c>
      <c r="I43" s="228">
        <f>'MIPG INSTITUCIONAL'!I49</f>
        <v>0</v>
      </c>
      <c r="J43" s="183">
        <f>'MIPG INSTITUCIONAL'!J49</f>
        <v>0</v>
      </c>
      <c r="K43" s="183">
        <f>'MIPG INSTITUCIONAL'!K49</f>
        <v>0</v>
      </c>
      <c r="L43" s="184">
        <f>'MIPG INSTITUCIONAL'!L49</f>
        <v>0</v>
      </c>
      <c r="M43" s="206"/>
      <c r="N43" s="207">
        <v>1</v>
      </c>
      <c r="O43" s="207"/>
      <c r="P43" s="207"/>
      <c r="Q43" s="208" t="str">
        <f t="shared" si="1"/>
        <v>SI</v>
      </c>
      <c r="R43" s="209">
        <f>'MIPG INSTITUCIONAL'!Q49</f>
        <v>0</v>
      </c>
      <c r="S43" s="210" t="str">
        <f>'MIPG INSTITUCIONAL'!R49</f>
        <v>x</v>
      </c>
      <c r="T43" s="210">
        <f>'MIPG INSTITUCIONAL'!S49</f>
        <v>0</v>
      </c>
      <c r="U43" s="211">
        <f>'MIPG INSTITUCIONAL'!T49</f>
        <v>0</v>
      </c>
      <c r="V43" s="212" t="str">
        <f t="shared" si="9"/>
        <v>4</v>
      </c>
      <c r="W43" s="212" t="str">
        <f t="shared" si="10"/>
        <v>3</v>
      </c>
      <c r="X43" s="212" t="str">
        <f t="shared" si="11"/>
        <v>4</v>
      </c>
      <c r="Y43" s="212" t="str">
        <f t="shared" si="12"/>
        <v>4</v>
      </c>
      <c r="Z43" s="221" t="str">
        <f>IF((IF(Tabla2[[#This Row],[Calculo1 ]]="1",_xlfn.IFS(W43="1",IF((J43/H43)&gt;100%,100%,J43/H43),W43="2",IF((J43/N43)&gt;100%,100%,J43/N43),W43="3","0%",W43="4","0")+Tabla2[[#This Row],[ III TRIM 20217]],_xlfn.IFS(W43="1",IF((J43/H43)&gt;100%,100%,J43/H43),W43="2",IF((J43/N43)&gt;100%,100%,J43/N43),W43="3","0%",W43="4","")))=100%,100%,(IF(Tabla2[[#This Row],[Calculo1 ]]="1",_xlfn.IFS(W43="1",IF((J43/H43)&gt;100%,100%,J43/H43),W43="2",IF((J43/N43)&gt;100%,100%,J43/N43),W43="3","0%",W43="4","0")+Tabla2[[#This Row],[ III TRIM 20217]],_xlfn.IFS(W43="1",IF((J43/H43)&gt;100%,100%,J43/H43),W43="2",IF((J43/N43)&gt;100%,100%,J43/N43),W43="3","0%",W43="4",""))))</f>
        <v>0%</v>
      </c>
      <c r="AA43" s="214" t="str">
        <f t="shared" si="6"/>
        <v/>
      </c>
      <c r="AB43" s="215">
        <f>_xlfn.IFNA(INDEX(Hoja1!$C$3:$C$230,MATCH(Tabla2[[#This Row],[Calculo5]],Hoja1!$B$3:$B$230,0)),"")</f>
        <v>9.9999999999999998E-17</v>
      </c>
      <c r="AC43" s="215" t="str">
        <f t="shared" si="7"/>
        <v/>
      </c>
      <c r="AD43" s="216" t="str">
        <f t="shared" si="8"/>
        <v/>
      </c>
      <c r="AE43" s="217">
        <f>IF(IF(F43="","ESPECÍFICAR TIPO DE META",_xlfn.IFNA(_xlfn.IFS(SUM(I43:L43)=0,0%,SUM(I43:L43)&gt;0.001,(_xlfn.IFS(F43="INCREMENTO",SUM(I43:L43)/H43,F43="MANTENIMIENTO",SUM(I43:L43)/(H43*Tabla2[[#This Row],[N.X]])))),"ESPECÍFICAR TIPO DE META"))&gt;1,"100%",IF(F43="","ESPECÍFICAR TIPO DE META",_xlfn.IFNA(_xlfn.IFS(SUM(I43:L43)=0,0%,SUM(I43:L43)&gt;0.001,(_xlfn.IFS(F43="INCREMENTO",SUM(I43:L43)/H43,F43="MANTENIMIENTO",SUM(I43:L43)/(H43*Tabla2[[#This Row],[N.X]])))),"ESPECÍFICAR TIPO DE META")))</f>
        <v>0</v>
      </c>
      <c r="AF43" s="218" t="str">
        <f>'MIPG INSTITUCIONAL'!N49</f>
        <v>Se realizó una capacitación virtual sobre datos abiertos, datos jurídicos y datos básicos. De igual manero, la divulgación sobre los diferentes programas que realiza el IMEBU.</v>
      </c>
      <c r="AG43" s="219" t="str">
        <f>'MIPG INSTITUCIONAL'!O49</f>
        <v>Talento Humano, Recursos Físicos y Tecnológicos</v>
      </c>
      <c r="AH43" s="220" t="str">
        <f>'MIPG INSTITUCIONAL'!P49</f>
        <v>Subdirección Administrativa y Financiera - Profesional Ingeniero de Sistema</v>
      </c>
      <c r="AI43" s="171" t="str">
        <f>'MIPG INSTITUCIONAL'!P49</f>
        <v>Subdirección Administrativa y Financiera - Profesional Ingeniero de Sistema</v>
      </c>
    </row>
    <row r="44" spans="2:35" s="25" customFormat="1" ht="51" customHeight="1" x14ac:dyDescent="0.25">
      <c r="B44" s="200" t="s">
        <v>342</v>
      </c>
      <c r="C44" s="203" t="s">
        <v>344</v>
      </c>
      <c r="D44" s="278" t="str">
        <f>'MIPG INSTITUCIONAL'!F50</f>
        <v>Elaborar inventario de los temas que se pueden publicar como datos abiertos.</v>
      </c>
      <c r="E44" s="201" t="str">
        <f>'MIPG INSTITUCIONAL'!G50</f>
        <v>Inventario de datos abiertos elaborado</v>
      </c>
      <c r="F44" s="202" t="s">
        <v>338</v>
      </c>
      <c r="G44" s="203">
        <f t="shared" si="0"/>
        <v>4</v>
      </c>
      <c r="H44" s="204">
        <f>'MIPG INSTITUCIONAL'!H50</f>
        <v>1</v>
      </c>
      <c r="I44" s="229">
        <f>'MIPG INSTITUCIONAL'!I50</f>
        <v>0</v>
      </c>
      <c r="J44" s="183">
        <f>'MIPG INSTITUCIONAL'!J50</f>
        <v>0</v>
      </c>
      <c r="K44" s="183">
        <f>'MIPG INSTITUCIONAL'!K50</f>
        <v>0</v>
      </c>
      <c r="L44" s="184">
        <f>'MIPG INSTITUCIONAL'!L50</f>
        <v>0</v>
      </c>
      <c r="M44" s="206">
        <v>0.25</v>
      </c>
      <c r="N44" s="207">
        <v>0.25</v>
      </c>
      <c r="O44" s="207">
        <v>0.25</v>
      </c>
      <c r="P44" s="207">
        <v>0.25</v>
      </c>
      <c r="Q44" s="208" t="str">
        <f t="shared" si="1"/>
        <v>SI</v>
      </c>
      <c r="R44" s="209" t="str">
        <f>'MIPG INSTITUCIONAL'!Q50</f>
        <v>x</v>
      </c>
      <c r="S44" s="210" t="str">
        <f>'MIPG INSTITUCIONAL'!R50</f>
        <v>x</v>
      </c>
      <c r="T44" s="210" t="str">
        <f>'MIPG INSTITUCIONAL'!S50</f>
        <v>x</v>
      </c>
      <c r="U44" s="211" t="str">
        <f>'MIPG INSTITUCIONAL'!T50</f>
        <v>x</v>
      </c>
      <c r="V44" s="212" t="str">
        <f t="shared" si="9"/>
        <v>3</v>
      </c>
      <c r="W44" s="212" t="str">
        <f t="shared" si="10"/>
        <v>3</v>
      </c>
      <c r="X44" s="212" t="str">
        <f t="shared" si="11"/>
        <v>3</v>
      </c>
      <c r="Y44" s="212" t="str">
        <f t="shared" si="12"/>
        <v>3</v>
      </c>
      <c r="Z44" s="221" t="str">
        <f>IF((IF(Tabla2[[#This Row],[Calculo1 ]]="1",_xlfn.IFS(W44="1",IF((J44/H44)&gt;100%,100%,J44/H44),W44="2",IF((J44/N44)&gt;100%,100%,J44/N44),W44="3","0%",W44="4","0")+Tabla2[[#This Row],[ III TRIM 20217]],_xlfn.IFS(W44="1",IF((J44/H44)&gt;100%,100%,J44/H44),W44="2",IF((J44/N44)&gt;100%,100%,J44/N44),W44="3","0%",W44="4","")))=100%,100%,(IF(Tabla2[[#This Row],[Calculo1 ]]="1",_xlfn.IFS(W44="1",IF((J44/H44)&gt;100%,100%,J44/H44),W44="2",IF((J44/N44)&gt;100%,100%,J44/N44),W44="3","0%",W44="4","0")+Tabla2[[#This Row],[ III TRIM 20217]],_xlfn.IFS(W44="1",IF((J44/H44)&gt;100%,100%,J44/H44),W44="2",IF((J44/N44)&gt;100%,100%,J44/N44),W44="3","0%",W44="4",""))))</f>
        <v>0%</v>
      </c>
      <c r="AA44" s="214" t="str">
        <f t="shared" si="6"/>
        <v>0%</v>
      </c>
      <c r="AB44" s="215">
        <f>_xlfn.IFNA(INDEX(Hoja1!$C$3:$C$230,MATCH(Tabla2[[#This Row],[Calculo5]],Hoja1!$B$3:$B$230,0)),"")</f>
        <v>9.9999999999999998E-17</v>
      </c>
      <c r="AC44" s="215" t="str">
        <f t="shared" si="7"/>
        <v>0%</v>
      </c>
      <c r="AD44" s="216" t="str">
        <f t="shared" si="8"/>
        <v>0%</v>
      </c>
      <c r="AE44" s="217">
        <f>IF(IF(F44="","ESPECÍFICAR TIPO DE META",_xlfn.IFNA(_xlfn.IFS(SUM(I44:L44)=0,0%,SUM(I44:L44)&gt;0.001,(_xlfn.IFS(F44="INCREMENTO",SUM(I44:L44)/H44,F44="MANTENIMIENTO",SUM(I44:L44)/(H44*Tabla2[[#This Row],[N.X]])))),"ESPECÍFICAR TIPO DE META"))&gt;1,"100%",IF(F44="","ESPECÍFICAR TIPO DE META",_xlfn.IFNA(_xlfn.IFS(SUM(I44:L44)=0,0%,SUM(I44:L44)&gt;0.001,(_xlfn.IFS(F44="INCREMENTO",SUM(I44:L44)/H44,F44="MANTENIMIENTO",SUM(I44:L44)/(H44*Tabla2[[#This Row],[N.X]])))),"ESPECÍFICAR TIPO DE META")))</f>
        <v>0</v>
      </c>
      <c r="AF44" s="218" t="str">
        <f>'MIPG INSTITUCIONAL'!N50</f>
        <v xml:space="preserve">Se avanza en la actualización de inventario de datos abiertos </v>
      </c>
      <c r="AG44" s="219" t="str">
        <f>'MIPG INSTITUCIONAL'!O50</f>
        <v>Talento Humano, Recursos Físicos y Tecnológicos</v>
      </c>
      <c r="AH44" s="220" t="str">
        <f>'MIPG INSTITUCIONAL'!P50</f>
        <v>Subdirección Administrativa y Financiera - Profesional Ingeniero de Sistema</v>
      </c>
      <c r="AI44" s="171" t="str">
        <f>'MIPG INSTITUCIONAL'!P50</f>
        <v>Subdirección Administrativa y Financiera - Profesional Ingeniero de Sistema</v>
      </c>
    </row>
    <row r="45" spans="2:35" s="25" customFormat="1" ht="51" customHeight="1" x14ac:dyDescent="0.25">
      <c r="B45" s="200" t="s">
        <v>342</v>
      </c>
      <c r="C45" s="203" t="s">
        <v>344</v>
      </c>
      <c r="D45" s="278" t="str">
        <f>'MIPG INSTITUCIONAL'!F51</f>
        <v>Procesar y publicar la información de datos abiertos.</v>
      </c>
      <c r="E45" s="201" t="str">
        <f>'MIPG INSTITUCIONAL'!G51</f>
        <v xml:space="preserve"> Datos abiertos publicado</v>
      </c>
      <c r="F45" s="202" t="s">
        <v>339</v>
      </c>
      <c r="G45" s="203">
        <f t="shared" si="0"/>
        <v>4</v>
      </c>
      <c r="H45" s="225">
        <f>'MIPG INSTITUCIONAL'!H51</f>
        <v>1</v>
      </c>
      <c r="I45" s="227">
        <f>'MIPG INSTITUCIONAL'!I51</f>
        <v>0</v>
      </c>
      <c r="J45" s="183">
        <f>'MIPG INSTITUCIONAL'!J51</f>
        <v>0</v>
      </c>
      <c r="K45" s="183">
        <f>'MIPG INSTITUCIONAL'!K51</f>
        <v>0</v>
      </c>
      <c r="L45" s="184">
        <f>'MIPG INSTITUCIONAL'!L51</f>
        <v>0</v>
      </c>
      <c r="M45" s="168">
        <v>1</v>
      </c>
      <c r="N45" s="169">
        <v>1</v>
      </c>
      <c r="O45" s="169">
        <v>1</v>
      </c>
      <c r="P45" s="169">
        <v>1</v>
      </c>
      <c r="Q45" s="208" t="str">
        <f t="shared" si="1"/>
        <v>SI</v>
      </c>
      <c r="R45" s="209" t="str">
        <f>'MIPG INSTITUCIONAL'!Q51</f>
        <v>x</v>
      </c>
      <c r="S45" s="210" t="str">
        <f>'MIPG INSTITUCIONAL'!R51</f>
        <v>x</v>
      </c>
      <c r="T45" s="210" t="str">
        <f>'MIPG INSTITUCIONAL'!S51</f>
        <v>x</v>
      </c>
      <c r="U45" s="211" t="str">
        <f>'MIPG INSTITUCIONAL'!T51</f>
        <v>x</v>
      </c>
      <c r="V45" s="212" t="str">
        <f t="shared" si="9"/>
        <v>3</v>
      </c>
      <c r="W45" s="212" t="str">
        <f t="shared" si="10"/>
        <v>3</v>
      </c>
      <c r="X45" s="212" t="str">
        <f t="shared" si="11"/>
        <v>3</v>
      </c>
      <c r="Y45" s="212" t="str">
        <f t="shared" si="12"/>
        <v>3</v>
      </c>
      <c r="Z45" s="221" t="str">
        <f>IF((IF(Tabla2[[#This Row],[Calculo1 ]]="1",_xlfn.IFS(W45="1",IF((J45/H45)&gt;100%,100%,J45/H45),W45="2",IF((J45/N45)&gt;100%,100%,J45/N45),W45="3","0%",W45="4","0")+Tabla2[[#This Row],[ III TRIM 20217]],_xlfn.IFS(W45="1",IF((J45/H45)&gt;100%,100%,J45/H45),W45="2",IF((J45/N45)&gt;100%,100%,J45/N45),W45="3","0%",W45="4","")))=100%,100%,(IF(Tabla2[[#This Row],[Calculo1 ]]="1",_xlfn.IFS(W45="1",IF((J45/H45)&gt;100%,100%,J45/H45),W45="2",IF((J45/N45)&gt;100%,100%,J45/N45),W45="3","0%",W45="4","0")+Tabla2[[#This Row],[ III TRIM 20217]],_xlfn.IFS(W45="1",IF((J45/H45)&gt;100%,100%,J45/H45),W45="2",IF((J45/N45)&gt;100%,100%,J45/N45),W45="3","0%",W45="4",""))))</f>
        <v>0%</v>
      </c>
      <c r="AA45" s="214" t="str">
        <f t="shared" si="6"/>
        <v>0%</v>
      </c>
      <c r="AB45" s="215">
        <f>_xlfn.IFNA(INDEX(Hoja1!$C$3:$C$230,MATCH(Tabla2[[#This Row],[Calculo5]],Hoja1!$B$3:$B$230,0)),"")</f>
        <v>9.9999999999999998E-17</v>
      </c>
      <c r="AC45" s="215" t="str">
        <f t="shared" si="7"/>
        <v>0%</v>
      </c>
      <c r="AD45" s="216" t="str">
        <f t="shared" si="8"/>
        <v>0%</v>
      </c>
      <c r="AE45" s="217">
        <f>IF(IF(F45="","ESPECÍFICAR TIPO DE META",_xlfn.IFNA(_xlfn.IFS(SUM(I45:L45)=0,0%,SUM(I45:L45)&gt;0.001,(_xlfn.IFS(F45="INCREMENTO",SUM(I45:L45)/H45,F45="MANTENIMIENTO",SUM(I45:L45)/(H45*Tabla2[[#This Row],[N.X]])))),"ESPECÍFICAR TIPO DE META"))&gt;1,"100%",IF(F45="","ESPECÍFICAR TIPO DE META",_xlfn.IFNA(_xlfn.IFS(SUM(I45:L45)=0,0%,SUM(I45:L45)&gt;0.001,(_xlfn.IFS(F45="INCREMENTO",SUM(I45:L45)/H45,F45="MANTENIMIENTO",SUM(I45:L45)/(H45*Tabla2[[#This Row],[N.X]])))),"ESPECÍFICAR TIPO DE META")))</f>
        <v>0</v>
      </c>
      <c r="AF45" s="218" t="str">
        <f>'MIPG INSTITUCIONAL'!N51</f>
        <v>Se tienen publicado los datos abiertos página WEB</v>
      </c>
      <c r="AG45" s="219" t="str">
        <f>'MIPG INSTITUCIONAL'!O51</f>
        <v>Talento Humano, Recursos Físicos y Tecnológicos</v>
      </c>
      <c r="AH45" s="220" t="str">
        <f>'MIPG INSTITUCIONAL'!P51</f>
        <v>Subdirección Administrativa y Financiera - Profesional Ingeniero de Sistema</v>
      </c>
      <c r="AI45" s="171" t="str">
        <f>'MIPG INSTITUCIONAL'!P51</f>
        <v>Subdirección Administrativa y Financiera - Profesional Ingeniero de Sistema</v>
      </c>
    </row>
    <row r="46" spans="2:35" s="25" customFormat="1" ht="51" customHeight="1" x14ac:dyDescent="0.25">
      <c r="B46" s="200" t="s">
        <v>342</v>
      </c>
      <c r="C46" s="203" t="s">
        <v>344</v>
      </c>
      <c r="D46" s="278" t="str">
        <f>'MIPG INSTITUCIONAL'!F52</f>
        <v>Elaborar procedimiento de calidad de datos</v>
      </c>
      <c r="E46" s="201" t="str">
        <f>'MIPG INSTITUCIONAL'!G52</f>
        <v xml:space="preserve"> Procedimiento  calidad de datos elaborado</v>
      </c>
      <c r="F46" s="202" t="s">
        <v>338</v>
      </c>
      <c r="G46" s="203">
        <f t="shared" si="0"/>
        <v>1</v>
      </c>
      <c r="H46" s="204">
        <f>'MIPG INSTITUCIONAL'!H52</f>
        <v>1</v>
      </c>
      <c r="I46" s="228">
        <f>'MIPG INSTITUCIONAL'!I52</f>
        <v>0</v>
      </c>
      <c r="J46" s="183">
        <f>'MIPG INSTITUCIONAL'!J52</f>
        <v>0</v>
      </c>
      <c r="K46" s="183">
        <f>'MIPG INSTITUCIONAL'!K52</f>
        <v>0</v>
      </c>
      <c r="L46" s="184">
        <f>'MIPG INSTITUCIONAL'!L52</f>
        <v>0</v>
      </c>
      <c r="M46" s="206"/>
      <c r="N46" s="207">
        <v>1</v>
      </c>
      <c r="O46" s="207"/>
      <c r="P46" s="207"/>
      <c r="Q46" s="208" t="str">
        <f t="shared" si="1"/>
        <v>SI</v>
      </c>
      <c r="R46" s="209">
        <f>'MIPG INSTITUCIONAL'!Q52</f>
        <v>0</v>
      </c>
      <c r="S46" s="210" t="str">
        <f>'MIPG INSTITUCIONAL'!R52</f>
        <v>x</v>
      </c>
      <c r="T46" s="210">
        <f>'MIPG INSTITUCIONAL'!S52</f>
        <v>0</v>
      </c>
      <c r="U46" s="211">
        <f>'MIPG INSTITUCIONAL'!T52</f>
        <v>0</v>
      </c>
      <c r="V46" s="212" t="str">
        <f t="shared" si="9"/>
        <v>4</v>
      </c>
      <c r="W46" s="212" t="str">
        <f t="shared" si="10"/>
        <v>3</v>
      </c>
      <c r="X46" s="212" t="str">
        <f t="shared" si="11"/>
        <v>4</v>
      </c>
      <c r="Y46" s="212" t="str">
        <f t="shared" si="12"/>
        <v>4</v>
      </c>
      <c r="Z46" s="221" t="str">
        <f>IF((IF(Tabla2[[#This Row],[Calculo1 ]]="1",_xlfn.IFS(W46="1",IF((J46/H46)&gt;100%,100%,J46/H46),W46="2",IF((J46/N46)&gt;100%,100%,J46/N46),W46="3","0%",W46="4","0")+Tabla2[[#This Row],[ III TRIM 20217]],_xlfn.IFS(W46="1",IF((J46/H46)&gt;100%,100%,J46/H46),W46="2",IF((J46/N46)&gt;100%,100%,J46/N46),W46="3","0%",W46="4","")))=100%,100%,(IF(Tabla2[[#This Row],[Calculo1 ]]="1",_xlfn.IFS(W46="1",IF((J46/H46)&gt;100%,100%,J46/H46),W46="2",IF((J46/N46)&gt;100%,100%,J46/N46),W46="3","0%",W46="4","0")+Tabla2[[#This Row],[ III TRIM 20217]],_xlfn.IFS(W46="1",IF((J46/H46)&gt;100%,100%,J46/H46),W46="2",IF((J46/N46)&gt;100%,100%,J46/N46),W46="3","0%",W46="4",""))))</f>
        <v>0%</v>
      </c>
      <c r="AA46" s="214" t="str">
        <f t="shared" si="6"/>
        <v/>
      </c>
      <c r="AB46" s="215">
        <f>_xlfn.IFNA(INDEX(Hoja1!$C$3:$C$230,MATCH(Tabla2[[#This Row],[Calculo5]],Hoja1!$B$3:$B$230,0)),"")</f>
        <v>9.9999999999999998E-17</v>
      </c>
      <c r="AC46" s="215" t="str">
        <f t="shared" si="7"/>
        <v/>
      </c>
      <c r="AD46" s="216" t="str">
        <f t="shared" si="8"/>
        <v/>
      </c>
      <c r="AE46" s="217">
        <f>IF(IF(F46="","ESPECÍFICAR TIPO DE META",_xlfn.IFNA(_xlfn.IFS(SUM(I46:L46)=0,0%,SUM(I46:L46)&gt;0.001,(_xlfn.IFS(F46="INCREMENTO",SUM(I46:L46)/H46,F46="MANTENIMIENTO",SUM(I46:L46)/(H46*Tabla2[[#This Row],[N.X]])))),"ESPECÍFICAR TIPO DE META"))&gt;1,"100%",IF(F46="","ESPECÍFICAR TIPO DE META",_xlfn.IFNA(_xlfn.IFS(SUM(I46:L46)=0,0%,SUM(I46:L46)&gt;0.001,(_xlfn.IFS(F46="INCREMENTO",SUM(I46:L46)/H46,F46="MANTENIMIENTO",SUM(I46:L46)/(H46*Tabla2[[#This Row],[N.X]])))),"ESPECÍFICAR TIPO DE META")))</f>
        <v>0</v>
      </c>
      <c r="AF46" s="218">
        <f>'MIPG INSTITUCIONAL'!N52</f>
        <v>0</v>
      </c>
      <c r="AG46" s="219" t="str">
        <f>'MIPG INSTITUCIONAL'!O52</f>
        <v>Talento Humano, Recursos Físicos y Tecnológicos</v>
      </c>
      <c r="AH46" s="220" t="str">
        <f>'MIPG INSTITUCIONAL'!P52</f>
        <v>Subdirección Administrativa y Financiera - Profesional Ingeniero de Sistema</v>
      </c>
      <c r="AI46" s="171" t="str">
        <f>'MIPG INSTITUCIONAL'!P52</f>
        <v>Subdirección Administrativa y Financiera - Profesional Ingeniero de Sistema</v>
      </c>
    </row>
    <row r="47" spans="2:35" s="25" customFormat="1" ht="51" customHeight="1" x14ac:dyDescent="0.25">
      <c r="B47" s="200" t="s">
        <v>342</v>
      </c>
      <c r="C47" s="203" t="s">
        <v>344</v>
      </c>
      <c r="D47" s="278" t="str">
        <f>'MIPG INSTITUCIONAL'!F53</f>
        <v xml:space="preserve">Elaborar el  plan de mantenimiento preventivo y evolutivo sobre la infraestructura TI e implementarlo de acuerdo al cronograma de actividades.                                                        </v>
      </c>
      <c r="E47" s="201" t="str">
        <f>'MIPG INSTITUCIONAL'!G53</f>
        <v xml:space="preserve">Plan de mantenimiento preventivo y evolutivo  implementado                                                    </v>
      </c>
      <c r="F47" s="202" t="s">
        <v>338</v>
      </c>
      <c r="G47" s="203">
        <f t="shared" si="0"/>
        <v>1</v>
      </c>
      <c r="H47" s="204">
        <f>'MIPG INSTITUCIONAL'!H53</f>
        <v>1</v>
      </c>
      <c r="I47" s="228">
        <f>'MIPG INSTITUCIONAL'!I53</f>
        <v>0</v>
      </c>
      <c r="J47" s="183">
        <f>'MIPG INSTITUCIONAL'!J53</f>
        <v>0</v>
      </c>
      <c r="K47" s="183">
        <f>'MIPG INSTITUCIONAL'!K53</f>
        <v>0</v>
      </c>
      <c r="L47" s="184">
        <f>'MIPG INSTITUCIONAL'!L53</f>
        <v>0</v>
      </c>
      <c r="M47" s="206"/>
      <c r="N47" s="207">
        <v>1</v>
      </c>
      <c r="O47" s="207"/>
      <c r="P47" s="207"/>
      <c r="Q47" s="208" t="str">
        <f t="shared" si="1"/>
        <v>SI</v>
      </c>
      <c r="R47" s="209">
        <f>'MIPG INSTITUCIONAL'!Q53</f>
        <v>0</v>
      </c>
      <c r="S47" s="210" t="str">
        <f>'MIPG INSTITUCIONAL'!R53</f>
        <v>x</v>
      </c>
      <c r="T47" s="210">
        <f>'MIPG INSTITUCIONAL'!S53</f>
        <v>0</v>
      </c>
      <c r="U47" s="211">
        <f>'MIPG INSTITUCIONAL'!T53</f>
        <v>0</v>
      </c>
      <c r="V47" s="212" t="str">
        <f t="shared" si="9"/>
        <v>4</v>
      </c>
      <c r="W47" s="212" t="str">
        <f t="shared" si="10"/>
        <v>3</v>
      </c>
      <c r="X47" s="212" t="str">
        <f t="shared" si="11"/>
        <v>4</v>
      </c>
      <c r="Y47" s="212" t="str">
        <f t="shared" si="12"/>
        <v>4</v>
      </c>
      <c r="Z47" s="221" t="str">
        <f>IF((IF(Tabla2[[#This Row],[Calculo1 ]]="1",_xlfn.IFS(W47="1",IF((J47/H47)&gt;100%,100%,J47/H47),W47="2",IF((J47/N47)&gt;100%,100%,J47/N47),W47="3","0%",W47="4","0")+Tabla2[[#This Row],[ III TRIM 20217]],_xlfn.IFS(W47="1",IF((J47/H47)&gt;100%,100%,J47/H47),W47="2",IF((J47/N47)&gt;100%,100%,J47/N47),W47="3","0%",W47="4","")))=100%,100%,(IF(Tabla2[[#This Row],[Calculo1 ]]="1",_xlfn.IFS(W47="1",IF((J47/H47)&gt;100%,100%,J47/H47),W47="2",IF((J47/N47)&gt;100%,100%,J47/N47),W47="3","0%",W47="4","0")+Tabla2[[#This Row],[ III TRIM 20217]],_xlfn.IFS(W47="1",IF((J47/H47)&gt;100%,100%,J47/H47),W47="2",IF((J47/N47)&gt;100%,100%,J47/N47),W47="3","0%",W47="4",""))))</f>
        <v>0%</v>
      </c>
      <c r="AA47" s="214" t="str">
        <f t="shared" si="6"/>
        <v/>
      </c>
      <c r="AB47" s="215">
        <f>_xlfn.IFNA(INDEX(Hoja1!$C$3:$C$230,MATCH(Tabla2[[#This Row],[Calculo5]],Hoja1!$B$3:$B$230,0)),"")</f>
        <v>9.9999999999999998E-17</v>
      </c>
      <c r="AC47" s="215" t="str">
        <f t="shared" si="7"/>
        <v/>
      </c>
      <c r="AD47" s="216" t="str">
        <f t="shared" si="8"/>
        <v/>
      </c>
      <c r="AE47" s="217">
        <f>IF(IF(F47="","ESPECÍFICAR TIPO DE META",_xlfn.IFNA(_xlfn.IFS(SUM(I47:L47)=0,0%,SUM(I47:L47)&gt;0.001,(_xlfn.IFS(F47="INCREMENTO",SUM(I47:L47)/H47,F47="MANTENIMIENTO",SUM(I47:L47)/(H47*Tabla2[[#This Row],[N.X]])))),"ESPECÍFICAR TIPO DE META"))&gt;1,"100%",IF(F47="","ESPECÍFICAR TIPO DE META",_xlfn.IFNA(_xlfn.IFS(SUM(I47:L47)=0,0%,SUM(I47:L47)&gt;0.001,(_xlfn.IFS(F47="INCREMENTO",SUM(I47:L47)/H47,F47="MANTENIMIENTO",SUM(I47:L47)/(H47*Tabla2[[#This Row],[N.X]])))),"ESPECÍFICAR TIPO DE META")))</f>
        <v>0</v>
      </c>
      <c r="AF47" s="218">
        <f>'MIPG INSTITUCIONAL'!N53</f>
        <v>0</v>
      </c>
      <c r="AG47" s="219" t="str">
        <f>'MIPG INSTITUCIONAL'!O53</f>
        <v>Talento Humano, Recursos Físicos y Tecnológicos</v>
      </c>
      <c r="AH47" s="220" t="str">
        <f>'MIPG INSTITUCIONAL'!P53</f>
        <v>Subdirección Administrativa y Financiera - Profesional Ingeniero de Sistema</v>
      </c>
      <c r="AI47" s="171" t="str">
        <f>'MIPG INSTITUCIONAL'!P53</f>
        <v>Subdirección Administrativa y Financiera - Profesional Ingeniero de Sistema</v>
      </c>
    </row>
    <row r="48" spans="2:35" s="25" customFormat="1" ht="51" customHeight="1" x14ac:dyDescent="0.25">
      <c r="B48" s="200" t="s">
        <v>342</v>
      </c>
      <c r="C48" s="203" t="s">
        <v>344</v>
      </c>
      <c r="D48" s="278" t="str">
        <f>'MIPG INSTITUCIONAL'!F54</f>
        <v xml:space="preserve">Actualizar  programa para la disposición final de residuos tecnológicos.             </v>
      </c>
      <c r="E48" s="201" t="str">
        <f>'MIPG INSTITUCIONAL'!G54</f>
        <v xml:space="preserve"> Programa  para la disposición final de los residuos tecnológicos  actualizado                               </v>
      </c>
      <c r="F48" s="202" t="s">
        <v>338</v>
      </c>
      <c r="G48" s="203">
        <f t="shared" si="0"/>
        <v>1</v>
      </c>
      <c r="H48" s="204">
        <f>'MIPG INSTITUCIONAL'!H54</f>
        <v>1</v>
      </c>
      <c r="I48" s="228">
        <f>'MIPG INSTITUCIONAL'!I54</f>
        <v>0</v>
      </c>
      <c r="J48" s="183">
        <f>'MIPG INSTITUCIONAL'!J54</f>
        <v>0</v>
      </c>
      <c r="K48" s="183">
        <f>'MIPG INSTITUCIONAL'!K54</f>
        <v>0</v>
      </c>
      <c r="L48" s="184">
        <f>'MIPG INSTITUCIONAL'!L54</f>
        <v>0</v>
      </c>
      <c r="M48" s="206"/>
      <c r="N48" s="207">
        <v>1</v>
      </c>
      <c r="O48" s="207"/>
      <c r="P48" s="207"/>
      <c r="Q48" s="208" t="str">
        <f t="shared" si="1"/>
        <v>SI</v>
      </c>
      <c r="R48" s="209">
        <f>'MIPG INSTITUCIONAL'!Q54</f>
        <v>0</v>
      </c>
      <c r="S48" s="210" t="str">
        <f>'MIPG INSTITUCIONAL'!R54</f>
        <v>x</v>
      </c>
      <c r="T48" s="210">
        <f>'MIPG INSTITUCIONAL'!S54</f>
        <v>0</v>
      </c>
      <c r="U48" s="211">
        <f>'MIPG INSTITUCIONAL'!T54</f>
        <v>0</v>
      </c>
      <c r="V48" s="212" t="str">
        <f t="shared" si="9"/>
        <v>4</v>
      </c>
      <c r="W48" s="212" t="str">
        <f t="shared" si="10"/>
        <v>3</v>
      </c>
      <c r="X48" s="212" t="str">
        <f t="shared" si="11"/>
        <v>4</v>
      </c>
      <c r="Y48" s="212" t="str">
        <f t="shared" si="12"/>
        <v>4</v>
      </c>
      <c r="Z48" s="221" t="str">
        <f>IF((IF(Tabla2[[#This Row],[Calculo1 ]]="1",_xlfn.IFS(W48="1",IF((J48/H48)&gt;100%,100%,J48/H48),W48="2",IF((J48/N48)&gt;100%,100%,J48/N48),W48="3","0%",W48="4","0")+Tabla2[[#This Row],[ III TRIM 20217]],_xlfn.IFS(W48="1",IF((J48/H48)&gt;100%,100%,J48/H48),W48="2",IF((J48/N48)&gt;100%,100%,J48/N48),W48="3","0%",W48="4","")))=100%,100%,(IF(Tabla2[[#This Row],[Calculo1 ]]="1",_xlfn.IFS(W48="1",IF((J48/H48)&gt;100%,100%,J48/H48),W48="2",IF((J48/N48)&gt;100%,100%,J48/N48),W48="3","0%",W48="4","0")+Tabla2[[#This Row],[ III TRIM 20217]],_xlfn.IFS(W48="1",IF((J48/H48)&gt;100%,100%,J48/H48),W48="2",IF((J48/N48)&gt;100%,100%,J48/N48),W48="3","0%",W48="4",""))))</f>
        <v>0%</v>
      </c>
      <c r="AA48" s="214" t="str">
        <f t="shared" si="6"/>
        <v/>
      </c>
      <c r="AB48" s="215">
        <f>_xlfn.IFNA(INDEX(Hoja1!$C$3:$C$230,MATCH(Tabla2[[#This Row],[Calculo5]],Hoja1!$B$3:$B$230,0)),"")</f>
        <v>9.9999999999999998E-17</v>
      </c>
      <c r="AC48" s="215" t="str">
        <f t="shared" si="7"/>
        <v/>
      </c>
      <c r="AD48" s="216" t="str">
        <f t="shared" si="8"/>
        <v/>
      </c>
      <c r="AE48" s="217">
        <f>IF(IF(F48="","ESPECÍFICAR TIPO DE META",_xlfn.IFNA(_xlfn.IFS(SUM(I48:L48)=0,0%,SUM(I48:L48)&gt;0.001,(_xlfn.IFS(F48="INCREMENTO",SUM(I48:L48)/H48,F48="MANTENIMIENTO",SUM(I48:L48)/(H48*Tabla2[[#This Row],[N.X]])))),"ESPECÍFICAR TIPO DE META"))&gt;1,"100%",IF(F48="","ESPECÍFICAR TIPO DE META",_xlfn.IFNA(_xlfn.IFS(SUM(I48:L48)=0,0%,SUM(I48:L48)&gt;0.001,(_xlfn.IFS(F48="INCREMENTO",SUM(I48:L48)/H48,F48="MANTENIMIENTO",SUM(I48:L48)/(H48*Tabla2[[#This Row],[N.X]])))),"ESPECÍFICAR TIPO DE META")))</f>
        <v>0</v>
      </c>
      <c r="AF48" s="218" t="str">
        <f>'MIPG INSTITUCIONAL'!N54</f>
        <v>Se está actualizando el programa de gestión de residuos   tecnológicos y sólidos de la mano con la persona encargada de gestión de calidad</v>
      </c>
      <c r="AG48" s="219" t="str">
        <f>'MIPG INSTITUCIONAL'!O54</f>
        <v>Talento Humano, Recursos Físicos y Tecnológicos</v>
      </c>
      <c r="AH48" s="220" t="str">
        <f>'MIPG INSTITUCIONAL'!P54</f>
        <v>Subdirección Administrativa y Financiera - Profesional Ingeniero de Sistem</v>
      </c>
      <c r="AI48" s="171" t="str">
        <f>'MIPG INSTITUCIONAL'!P54</f>
        <v>Subdirección Administrativa y Financiera - Profesional Ingeniero de Sistem</v>
      </c>
    </row>
    <row r="49" spans="2:35" s="25" customFormat="1" ht="51" customHeight="1" x14ac:dyDescent="0.25">
      <c r="B49" s="200" t="s">
        <v>342</v>
      </c>
      <c r="C49" s="203" t="s">
        <v>344</v>
      </c>
      <c r="D49" s="278" t="str">
        <f>'MIPG INSTITUCIONAL'!F55</f>
        <v>Actualizar el   plan de continuidad de los servicios tecnológicos.</v>
      </c>
      <c r="E49" s="201" t="str">
        <f>'MIPG INSTITUCIONAL'!G55</f>
        <v>Plan de continuidad de servicios tecnológicos actualizado</v>
      </c>
      <c r="F49" s="202" t="s">
        <v>338</v>
      </c>
      <c r="G49" s="203">
        <f t="shared" si="0"/>
        <v>4</v>
      </c>
      <c r="H49" s="204">
        <f>'MIPG INSTITUCIONAL'!H55</f>
        <v>1</v>
      </c>
      <c r="I49" s="228">
        <f>'MIPG INSTITUCIONAL'!I55</f>
        <v>0</v>
      </c>
      <c r="J49" s="183">
        <f>'MIPG INSTITUCIONAL'!J55</f>
        <v>0</v>
      </c>
      <c r="K49" s="183">
        <f>'MIPG INSTITUCIONAL'!K55</f>
        <v>0</v>
      </c>
      <c r="L49" s="184">
        <f>'MIPG INSTITUCIONAL'!L55</f>
        <v>0</v>
      </c>
      <c r="M49" s="206">
        <v>0.25</v>
      </c>
      <c r="N49" s="207">
        <v>0.25</v>
      </c>
      <c r="O49" s="207">
        <v>0.25</v>
      </c>
      <c r="P49" s="207">
        <v>0.25</v>
      </c>
      <c r="Q49" s="208" t="str">
        <f t="shared" si="1"/>
        <v>SI</v>
      </c>
      <c r="R49" s="209" t="str">
        <f>'MIPG INSTITUCIONAL'!Q55</f>
        <v>x</v>
      </c>
      <c r="S49" s="210" t="str">
        <f>'MIPG INSTITUCIONAL'!R55</f>
        <v>x</v>
      </c>
      <c r="T49" s="210" t="str">
        <f>'MIPG INSTITUCIONAL'!S55</f>
        <v>x</v>
      </c>
      <c r="U49" s="211" t="str">
        <f>'MIPG INSTITUCIONAL'!T55</f>
        <v>x</v>
      </c>
      <c r="V49" s="212" t="str">
        <f t="shared" si="9"/>
        <v>3</v>
      </c>
      <c r="W49" s="212" t="str">
        <f t="shared" si="10"/>
        <v>3</v>
      </c>
      <c r="X49" s="212" t="str">
        <f t="shared" si="11"/>
        <v>3</v>
      </c>
      <c r="Y49" s="212" t="str">
        <f t="shared" si="12"/>
        <v>3</v>
      </c>
      <c r="Z49" s="221" t="str">
        <f>IF((IF(Tabla2[[#This Row],[Calculo1 ]]="1",_xlfn.IFS(W49="1",IF((J49/H49)&gt;100%,100%,J49/H49),W49="2",IF((J49/N49)&gt;100%,100%,J49/N49),W49="3","0%",W49="4","0")+Tabla2[[#This Row],[ III TRIM 20217]],_xlfn.IFS(W49="1",IF((J49/H49)&gt;100%,100%,J49/H49),W49="2",IF((J49/N49)&gt;100%,100%,J49/N49),W49="3","0%",W49="4","")))=100%,100%,(IF(Tabla2[[#This Row],[Calculo1 ]]="1",_xlfn.IFS(W49="1",IF((J49/H49)&gt;100%,100%,J49/H49),W49="2",IF((J49/N49)&gt;100%,100%,J49/N49),W49="3","0%",W49="4","0")+Tabla2[[#This Row],[ III TRIM 20217]],_xlfn.IFS(W49="1",IF((J49/H49)&gt;100%,100%,J49/H49),W49="2",IF((J49/N49)&gt;100%,100%,J49/N49),W49="3","0%",W49="4",""))))</f>
        <v>0%</v>
      </c>
      <c r="AA49" s="214" t="str">
        <f t="shared" si="6"/>
        <v>0%</v>
      </c>
      <c r="AB49" s="215">
        <f>_xlfn.IFNA(INDEX(Hoja1!$C$3:$C$230,MATCH(Tabla2[[#This Row],[Calculo5]],Hoja1!$B$3:$B$230,0)),"")</f>
        <v>9.9999999999999998E-17</v>
      </c>
      <c r="AC49" s="215" t="str">
        <f t="shared" si="7"/>
        <v>0%</v>
      </c>
      <c r="AD49" s="216" t="str">
        <f t="shared" si="8"/>
        <v>0%</v>
      </c>
      <c r="AE49" s="217">
        <f>IF(IF(F49="","ESPECÍFICAR TIPO DE META",_xlfn.IFNA(_xlfn.IFS(SUM(I49:L49)=0,0%,SUM(I49:L49)&gt;0.001,(_xlfn.IFS(F49="INCREMENTO",SUM(I49:L49)/H49,F49="MANTENIMIENTO",SUM(I49:L49)/(H49*Tabla2[[#This Row],[N.X]])))),"ESPECÍFICAR TIPO DE META"))&gt;1,"100%",IF(F49="","ESPECÍFICAR TIPO DE META",_xlfn.IFNA(_xlfn.IFS(SUM(I49:L49)=0,0%,SUM(I49:L49)&gt;0.001,(_xlfn.IFS(F49="INCREMENTO",SUM(I49:L49)/H49,F49="MANTENIMIENTO",SUM(I49:L49)/(H49*Tabla2[[#This Row],[N.X]])))),"ESPECÍFICAR TIPO DE META")))</f>
        <v>0</v>
      </c>
      <c r="AF49" s="218" t="str">
        <f>'MIPG INSTITUCIONAL'!N55</f>
        <v>Se está proyectando el documento</v>
      </c>
      <c r="AG49" s="219" t="str">
        <f>'MIPG INSTITUCIONAL'!O55</f>
        <v>Talento Humano, Recursos Físicos y Tecnológicos</v>
      </c>
      <c r="AH49" s="220" t="str">
        <f>'MIPG INSTITUCIONAL'!P55</f>
        <v>Subdirección Administrativa y Financiera - Profesional Ingeniero de Sistem</v>
      </c>
      <c r="AI49" s="171" t="str">
        <f>'MIPG INSTITUCIONAL'!P55</f>
        <v>Subdirección Administrativa y Financiera - Profesional Ingeniero de Sistem</v>
      </c>
    </row>
    <row r="50" spans="2:35" s="25" customFormat="1" ht="51" customHeight="1" x14ac:dyDescent="0.25">
      <c r="B50" s="200" t="s">
        <v>342</v>
      </c>
      <c r="C50" s="203" t="s">
        <v>344</v>
      </c>
      <c r="D50" s="278" t="str">
        <f>'MIPG INSTITUCIONAL'!F56</f>
        <v xml:space="preserve">Sensibilizar  a los usuarios de la información    sobre el uso adecuado de las TIC </v>
      </c>
      <c r="E50" s="201" t="str">
        <f>'MIPG INSTITUCIONAL'!G56</f>
        <v>Talleres, charlas  y/o campañas para el uso adecuado de las TIC</v>
      </c>
      <c r="F50" s="202" t="s">
        <v>338</v>
      </c>
      <c r="G50" s="203">
        <f t="shared" si="0"/>
        <v>2</v>
      </c>
      <c r="H50" s="204">
        <f>'MIPG INSTITUCIONAL'!H56</f>
        <v>2</v>
      </c>
      <c r="I50" s="228">
        <f>'MIPG INSTITUCIONAL'!I56</f>
        <v>0</v>
      </c>
      <c r="J50" s="183">
        <f>'MIPG INSTITUCIONAL'!J56</f>
        <v>0</v>
      </c>
      <c r="K50" s="183">
        <f>'MIPG INSTITUCIONAL'!K56</f>
        <v>0</v>
      </c>
      <c r="L50" s="184">
        <f>'MIPG INSTITUCIONAL'!L56</f>
        <v>0</v>
      </c>
      <c r="M50" s="206"/>
      <c r="N50" s="207">
        <v>1</v>
      </c>
      <c r="O50" s="207"/>
      <c r="P50" s="207">
        <v>1</v>
      </c>
      <c r="Q50" s="208" t="str">
        <f t="shared" si="1"/>
        <v>SI</v>
      </c>
      <c r="R50" s="209">
        <f>'MIPG INSTITUCIONAL'!Q56</f>
        <v>0</v>
      </c>
      <c r="S50" s="210" t="str">
        <f>'MIPG INSTITUCIONAL'!R56</f>
        <v>x</v>
      </c>
      <c r="T50" s="210">
        <f>'MIPG INSTITUCIONAL'!S56</f>
        <v>0</v>
      </c>
      <c r="U50" s="211" t="str">
        <f>'MIPG INSTITUCIONAL'!T56</f>
        <v>x</v>
      </c>
      <c r="V50" s="212" t="str">
        <f t="shared" si="9"/>
        <v>4</v>
      </c>
      <c r="W50" s="212" t="str">
        <f t="shared" si="10"/>
        <v>3</v>
      </c>
      <c r="X50" s="212" t="str">
        <f t="shared" si="11"/>
        <v>4</v>
      </c>
      <c r="Y50" s="212" t="str">
        <f t="shared" si="12"/>
        <v>3</v>
      </c>
      <c r="Z50" s="221" t="str">
        <f>IF((IF(Tabla2[[#This Row],[Calculo1 ]]="1",_xlfn.IFS(W50="1",IF((J50/H50)&gt;100%,100%,J50/H50),W50="2",IF((J50/N50)&gt;100%,100%,J50/N50),W50="3","0%",W50="4","0")+Tabla2[[#This Row],[ III TRIM 20217]],_xlfn.IFS(W50="1",IF((J50/H50)&gt;100%,100%,J50/H50),W50="2",IF((J50/N50)&gt;100%,100%,J50/N50),W50="3","0%",W50="4","")))=100%,100%,(IF(Tabla2[[#This Row],[Calculo1 ]]="1",_xlfn.IFS(W50="1",IF((J50/H50)&gt;100%,100%,J50/H50),W50="2",IF((J50/N50)&gt;100%,100%,J50/N50),W50="3","0%",W50="4","0")+Tabla2[[#This Row],[ III TRIM 20217]],_xlfn.IFS(W50="1",IF((J50/H50)&gt;100%,100%,J50/H50),W50="2",IF((J50/N50)&gt;100%,100%,J50/N50),W50="3","0%",W50="4",""))))</f>
        <v>0%</v>
      </c>
      <c r="AA50" s="214" t="str">
        <f t="shared" si="6"/>
        <v/>
      </c>
      <c r="AB50" s="215">
        <f>_xlfn.IFNA(INDEX(Hoja1!$C$3:$C$230,MATCH(Tabla2[[#This Row],[Calculo5]],Hoja1!$B$3:$B$230,0)),"")</f>
        <v>9.9999999999999998E-17</v>
      </c>
      <c r="AC50" s="215" t="str">
        <f t="shared" si="7"/>
        <v/>
      </c>
      <c r="AD50" s="216" t="str">
        <f t="shared" si="8"/>
        <v>0%</v>
      </c>
      <c r="AE50" s="217">
        <f>IF(IF(F50="","ESPECÍFICAR TIPO DE META",_xlfn.IFNA(_xlfn.IFS(SUM(I50:L50)=0,0%,SUM(I50:L50)&gt;0.001,(_xlfn.IFS(F50="INCREMENTO",SUM(I50:L50)/H50,F50="MANTENIMIENTO",SUM(I50:L50)/(H50*Tabla2[[#This Row],[N.X]])))),"ESPECÍFICAR TIPO DE META"))&gt;1,"100%",IF(F50="","ESPECÍFICAR TIPO DE META",_xlfn.IFNA(_xlfn.IFS(SUM(I50:L50)=0,0%,SUM(I50:L50)&gt;0.001,(_xlfn.IFS(F50="INCREMENTO",SUM(I50:L50)/H50,F50="MANTENIMIENTO",SUM(I50:L50)/(H50*Tabla2[[#This Row],[N.X]])))),"ESPECÍFICAR TIPO DE META")))</f>
        <v>0</v>
      </c>
      <c r="AF50" s="218">
        <f>'MIPG INSTITUCIONAL'!N56</f>
        <v>0</v>
      </c>
      <c r="AG50" s="219" t="str">
        <f>'MIPG INSTITUCIONAL'!O56</f>
        <v>Talento Humano, Recursos Físicos y Tecnológicos</v>
      </c>
      <c r="AH50" s="220" t="str">
        <f>'MIPG INSTITUCIONAL'!P56</f>
        <v>Subdirección Administrativa y Financiera - Profesional Ingeniero de Sistem</v>
      </c>
      <c r="AI50" s="171" t="str">
        <f>'MIPG INSTITUCIONAL'!P56</f>
        <v>Subdirección Administrativa y Financiera - Profesional Ingeniero de Sistem</v>
      </c>
    </row>
    <row r="51" spans="2:35" s="25" customFormat="1" ht="51" customHeight="1" x14ac:dyDescent="0.25">
      <c r="B51" s="200" t="s">
        <v>342</v>
      </c>
      <c r="C51" s="203" t="s">
        <v>344</v>
      </c>
      <c r="D51" s="278" t="str">
        <f>'MIPG INSTITUCIONAL'!F57</f>
        <v>Publicar, en la sección "transparencia y acceso a la información pública" de la página web oficial de la entidad la información actualizada acorde a los lineamientos de la  Ley 1712 de 2014 y resolución 1519 de 2020</v>
      </c>
      <c r="E51" s="201" t="str">
        <f>'MIPG INSTITUCIONAL'!G57</f>
        <v>Registros de la información publicados en la página web de la entidad</v>
      </c>
      <c r="F51" s="202" t="s">
        <v>339</v>
      </c>
      <c r="G51" s="203">
        <f t="shared" si="0"/>
        <v>4</v>
      </c>
      <c r="H51" s="230">
        <f>'MIPG INSTITUCIONAL'!H57</f>
        <v>1</v>
      </c>
      <c r="I51" s="227">
        <f>'MIPG INSTITUCIONAL'!I57</f>
        <v>0</v>
      </c>
      <c r="J51" s="183">
        <f>'MIPG INSTITUCIONAL'!J57</f>
        <v>0</v>
      </c>
      <c r="K51" s="183">
        <f>'MIPG INSTITUCIONAL'!K57</f>
        <v>0</v>
      </c>
      <c r="L51" s="184">
        <f>'MIPG INSTITUCIONAL'!L57</f>
        <v>0</v>
      </c>
      <c r="M51" s="168">
        <v>1</v>
      </c>
      <c r="N51" s="169">
        <v>1</v>
      </c>
      <c r="O51" s="169">
        <v>1</v>
      </c>
      <c r="P51" s="169">
        <v>1</v>
      </c>
      <c r="Q51" s="208" t="str">
        <f t="shared" si="1"/>
        <v>SI</v>
      </c>
      <c r="R51" s="209" t="str">
        <f>'MIPG INSTITUCIONAL'!Q57</f>
        <v>x</v>
      </c>
      <c r="S51" s="210" t="str">
        <f>'MIPG INSTITUCIONAL'!R57</f>
        <v>x</v>
      </c>
      <c r="T51" s="210" t="str">
        <f>'MIPG INSTITUCIONAL'!S57</f>
        <v>x</v>
      </c>
      <c r="U51" s="211" t="str">
        <f>'MIPG INSTITUCIONAL'!T57</f>
        <v>x</v>
      </c>
      <c r="V51" s="212" t="str">
        <f t="shared" si="9"/>
        <v>3</v>
      </c>
      <c r="W51" s="212" t="str">
        <f t="shared" si="10"/>
        <v>3</v>
      </c>
      <c r="X51" s="212" t="str">
        <f t="shared" si="11"/>
        <v>3</v>
      </c>
      <c r="Y51" s="212" t="str">
        <f t="shared" si="12"/>
        <v>3</v>
      </c>
      <c r="Z51" s="221" t="str">
        <f>IF((IF(Tabla2[[#This Row],[Calculo1 ]]="1",_xlfn.IFS(W51="1",IF((J51/H51)&gt;100%,100%,J51/H51),W51="2",IF((J51/N51)&gt;100%,100%,J51/N51),W51="3","0%",W51="4","0")+Tabla2[[#This Row],[ III TRIM 20217]],_xlfn.IFS(W51="1",IF((J51/H51)&gt;100%,100%,J51/H51),W51="2",IF((J51/N51)&gt;100%,100%,J51/N51),W51="3","0%",W51="4","")))=100%,100%,(IF(Tabla2[[#This Row],[Calculo1 ]]="1",_xlfn.IFS(W51="1",IF((J51/H51)&gt;100%,100%,J51/H51),W51="2",IF((J51/N51)&gt;100%,100%,J51/N51),W51="3","0%",W51="4","0")+Tabla2[[#This Row],[ III TRIM 20217]],_xlfn.IFS(W51="1",IF((J51/H51)&gt;100%,100%,J51/H51),W51="2",IF((J51/N51)&gt;100%,100%,J51/N51),W51="3","0%",W51="4",""))))</f>
        <v>0%</v>
      </c>
      <c r="AA51" s="214" t="str">
        <f t="shared" si="6"/>
        <v>0%</v>
      </c>
      <c r="AB51" s="215">
        <f>_xlfn.IFNA(INDEX(Hoja1!$C$3:$C$230,MATCH(Tabla2[[#This Row],[Calculo5]],Hoja1!$B$3:$B$230,0)),"")</f>
        <v>9.9999999999999998E-17</v>
      </c>
      <c r="AC51" s="215" t="str">
        <f t="shared" si="7"/>
        <v>0%</v>
      </c>
      <c r="AD51" s="216" t="str">
        <f t="shared" si="8"/>
        <v>0%</v>
      </c>
      <c r="AE51" s="217">
        <f>IF(IF(F51="","ESPECÍFICAR TIPO DE META",_xlfn.IFNA(_xlfn.IFS(SUM(I51:L51)=0,0%,SUM(I51:L51)&gt;0.001,(_xlfn.IFS(F51="INCREMENTO",SUM(I51:L51)/H51,F51="MANTENIMIENTO",SUM(I51:L51)/(H51*Tabla2[[#This Row],[N.X]])))),"ESPECÍFICAR TIPO DE META"))&gt;1,"100%",IF(F51="","ESPECÍFICAR TIPO DE META",_xlfn.IFNA(_xlfn.IFS(SUM(I51:L51)=0,0%,SUM(I51:L51)&gt;0.001,(_xlfn.IFS(F51="INCREMENTO",SUM(I51:L51)/H51,F51="MANTENIMIENTO",SUM(I51:L51)/(H51*Tabla2[[#This Row],[N.X]])))),"ESPECÍFICAR TIPO DE META")))</f>
        <v>0</v>
      </c>
      <c r="AF51" s="218" t="str">
        <f>'MIPG INSTITUCIONAL'!N57</f>
        <v xml:space="preserve">La publicación en la página WEB se realiza de manera permanente </v>
      </c>
      <c r="AG51" s="219" t="str">
        <f>'MIPG INSTITUCIONAL'!O57</f>
        <v>Talento Humano, Recursos Físicos y Tecnológicos</v>
      </c>
      <c r="AH51" s="220" t="str">
        <f>'MIPG INSTITUCIONAL'!P57</f>
        <v>Subdirección Administrativa y Financiera - Profesional Ingeniero de Sistem</v>
      </c>
      <c r="AI51" s="171" t="str">
        <f>'MIPG INSTITUCIONAL'!P57</f>
        <v>Subdirección Administrativa y Financiera - Profesional Ingeniero de Sistem</v>
      </c>
    </row>
    <row r="52" spans="2:35" s="25" customFormat="1" ht="51" customHeight="1" x14ac:dyDescent="0.25">
      <c r="B52" s="200" t="s">
        <v>342</v>
      </c>
      <c r="C52" s="203" t="s">
        <v>344</v>
      </c>
      <c r="D52" s="278" t="str">
        <f>'MIPG INSTITUCIONAL'!F58</f>
        <v>Actualizar  y aprobar  la política de seguridad y privacidad de la información de la entidad.</v>
      </c>
      <c r="E52" s="201" t="str">
        <f>'MIPG INSTITUCIONAL'!G58</f>
        <v xml:space="preserve">Política de seguridad de la información actualizada y aprobada </v>
      </c>
      <c r="F52" s="202" t="s">
        <v>338</v>
      </c>
      <c r="G52" s="203">
        <f t="shared" si="0"/>
        <v>1</v>
      </c>
      <c r="H52" s="204">
        <f>'MIPG INSTITUCIONAL'!H58</f>
        <v>1</v>
      </c>
      <c r="I52" s="228">
        <f>'MIPG INSTITUCIONAL'!I58</f>
        <v>0</v>
      </c>
      <c r="J52" s="183">
        <f>'MIPG INSTITUCIONAL'!J58</f>
        <v>0</v>
      </c>
      <c r="K52" s="183">
        <f>'MIPG INSTITUCIONAL'!K58</f>
        <v>0</v>
      </c>
      <c r="L52" s="184">
        <f>'MIPG INSTITUCIONAL'!L58</f>
        <v>0</v>
      </c>
      <c r="M52" s="206"/>
      <c r="N52" s="207"/>
      <c r="O52" s="207"/>
      <c r="P52" s="207">
        <v>1</v>
      </c>
      <c r="Q52" s="208" t="str">
        <f t="shared" si="1"/>
        <v>SI</v>
      </c>
      <c r="R52" s="209">
        <f>'MIPG INSTITUCIONAL'!Q58</f>
        <v>0</v>
      </c>
      <c r="S52" s="210">
        <f>'MIPG INSTITUCIONAL'!R58</f>
        <v>0</v>
      </c>
      <c r="T52" s="210">
        <f>'MIPG INSTITUCIONAL'!S58</f>
        <v>0</v>
      </c>
      <c r="U52" s="211" t="str">
        <f>'MIPG INSTITUCIONAL'!T58</f>
        <v>x</v>
      </c>
      <c r="V52" s="212" t="str">
        <f t="shared" si="9"/>
        <v>4</v>
      </c>
      <c r="W52" s="212" t="str">
        <f t="shared" si="10"/>
        <v>4</v>
      </c>
      <c r="X52" s="212" t="str">
        <f t="shared" si="11"/>
        <v>4</v>
      </c>
      <c r="Y52" s="212" t="str">
        <f t="shared" si="12"/>
        <v>3</v>
      </c>
      <c r="Z52" s="221" t="str">
        <f>IF((IF(Tabla2[[#This Row],[Calculo1 ]]="1",_xlfn.IFS(W52="1",IF((J52/H52)&gt;100%,100%,J52/H52),W52="2",IF((J52/N52)&gt;100%,100%,J52/N52),W52="3","0%",W52="4","0")+Tabla2[[#This Row],[ III TRIM 20217]],_xlfn.IFS(W52="1",IF((J52/H52)&gt;100%,100%,J52/H52),W52="2",IF((J52/N52)&gt;100%,100%,J52/N52),W52="3","0%",W52="4","")))=100%,100%,(IF(Tabla2[[#This Row],[Calculo1 ]]="1",_xlfn.IFS(W52="1",IF((J52/H52)&gt;100%,100%,J52/H52),W52="2",IF((J52/N52)&gt;100%,100%,J52/N52),W52="3","0%",W52="4","0")+Tabla2[[#This Row],[ III TRIM 20217]],_xlfn.IFS(W52="1",IF((J52/H52)&gt;100%,100%,J52/H52),W52="2",IF((J52/N52)&gt;100%,100%,J52/N52),W52="3","0%",W52="4",""))))</f>
        <v/>
      </c>
      <c r="AA52" s="214" t="str">
        <f t="shared" si="6"/>
        <v/>
      </c>
      <c r="AB52" s="215" t="str">
        <f>_xlfn.IFNA(INDEX(Hoja1!$C$3:$C$230,MATCH(Tabla2[[#This Row],[Calculo5]],Hoja1!$B$3:$B$230,0)),"")</f>
        <v/>
      </c>
      <c r="AC52" s="215" t="str">
        <f t="shared" si="7"/>
        <v/>
      </c>
      <c r="AD52" s="216" t="str">
        <f t="shared" si="8"/>
        <v>0%</v>
      </c>
      <c r="AE52" s="217">
        <f>IF(IF(F52="","ESPECÍFICAR TIPO DE META",_xlfn.IFNA(_xlfn.IFS(SUM(I52:L52)=0,0%,SUM(I52:L52)&gt;0.001,(_xlfn.IFS(F52="INCREMENTO",SUM(I52:L52)/H52,F52="MANTENIMIENTO",SUM(I52:L52)/(H52*Tabla2[[#This Row],[N.X]])))),"ESPECÍFICAR TIPO DE META"))&gt;1,"100%",IF(F52="","ESPECÍFICAR TIPO DE META",_xlfn.IFNA(_xlfn.IFS(SUM(I52:L52)=0,0%,SUM(I52:L52)&gt;0.001,(_xlfn.IFS(F52="INCREMENTO",SUM(I52:L52)/H52,F52="MANTENIMIENTO",SUM(I52:L52)/(H52*Tabla2[[#This Row],[N.X]])))),"ESPECÍFICAR TIPO DE META")))</f>
        <v>0</v>
      </c>
      <c r="AF52" s="218" t="str">
        <f>'MIPG INSTITUCIONAL'!N58</f>
        <v>Está en trámite de actualización lleva un 75% de cumplimiento</v>
      </c>
      <c r="AG52" s="219">
        <f>'MIPG INSTITUCIONAL'!O58</f>
        <v>0</v>
      </c>
      <c r="AH52" s="220">
        <f>'MIPG INSTITUCIONAL'!P58</f>
        <v>0</v>
      </c>
      <c r="AI52" s="171">
        <f>'MIPG INSTITUCIONAL'!P58</f>
        <v>0</v>
      </c>
    </row>
    <row r="53" spans="2:35" s="25" customFormat="1" ht="51" customHeight="1" x14ac:dyDescent="0.25">
      <c r="B53" s="200" t="s">
        <v>342</v>
      </c>
      <c r="C53" s="203" t="s">
        <v>344</v>
      </c>
      <c r="D53" s="278" t="str">
        <f>'MIPG INSTITUCIONAL'!F59</f>
        <v>Implementar la Política de seguridad de la información acuerdo con los lineamientos del Ministerio de Tecnologías de la Información y Comunicaciones.</v>
      </c>
      <c r="E53" s="201" t="str">
        <f>'MIPG INSTITUCIONAL'!G59</f>
        <v>Política de seguridad de la información implementada</v>
      </c>
      <c r="F53" s="202" t="s">
        <v>338</v>
      </c>
      <c r="G53" s="203">
        <f t="shared" si="0"/>
        <v>1</v>
      </c>
      <c r="H53" s="204">
        <f>'MIPG INSTITUCIONAL'!H59</f>
        <v>1</v>
      </c>
      <c r="I53" s="228">
        <f>'MIPG INSTITUCIONAL'!I59</f>
        <v>0</v>
      </c>
      <c r="J53" s="183">
        <f>'MIPG INSTITUCIONAL'!J59</f>
        <v>0</v>
      </c>
      <c r="K53" s="183">
        <f>'MIPG INSTITUCIONAL'!K59</f>
        <v>0</v>
      </c>
      <c r="L53" s="184">
        <f>'MIPG INSTITUCIONAL'!L59</f>
        <v>0</v>
      </c>
      <c r="M53" s="206"/>
      <c r="N53" s="207"/>
      <c r="O53" s="207"/>
      <c r="P53" s="207">
        <v>1</v>
      </c>
      <c r="Q53" s="208" t="str">
        <f t="shared" si="1"/>
        <v>SI</v>
      </c>
      <c r="R53" s="209">
        <f>'MIPG INSTITUCIONAL'!Q59</f>
        <v>0</v>
      </c>
      <c r="S53" s="210">
        <f>'MIPG INSTITUCIONAL'!R59</f>
        <v>0</v>
      </c>
      <c r="T53" s="210">
        <f>'MIPG INSTITUCIONAL'!S59</f>
        <v>0</v>
      </c>
      <c r="U53" s="211" t="str">
        <f>'MIPG INSTITUCIONAL'!T59</f>
        <v>x</v>
      </c>
      <c r="V53" s="212" t="str">
        <f t="shared" si="9"/>
        <v>4</v>
      </c>
      <c r="W53" s="212" t="str">
        <f t="shared" si="10"/>
        <v>4</v>
      </c>
      <c r="X53" s="212" t="str">
        <f t="shared" si="11"/>
        <v>4</v>
      </c>
      <c r="Y53" s="212" t="str">
        <f t="shared" si="12"/>
        <v>3</v>
      </c>
      <c r="Z53" s="221" t="str">
        <f>IF((IF(Tabla2[[#This Row],[Calculo1 ]]="1",_xlfn.IFS(W53="1",IF((J53/H53)&gt;100%,100%,J53/H53),W53="2",IF((J53/N53)&gt;100%,100%,J53/N53),W53="3","0%",W53="4","0")+Tabla2[[#This Row],[ III TRIM 20217]],_xlfn.IFS(W53="1",IF((J53/H53)&gt;100%,100%,J53/H53),W53="2",IF((J53/N53)&gt;100%,100%,J53/N53),W53="3","0%",W53="4","")))=100%,100%,(IF(Tabla2[[#This Row],[Calculo1 ]]="1",_xlfn.IFS(W53="1",IF((J53/H53)&gt;100%,100%,J53/H53),W53="2",IF((J53/N53)&gt;100%,100%,J53/N53),W53="3","0%",W53="4","0")+Tabla2[[#This Row],[ III TRIM 20217]],_xlfn.IFS(W53="1",IF((J53/H53)&gt;100%,100%,J53/H53),W53="2",IF((J53/N53)&gt;100%,100%,J53/N53),W53="3","0%",W53="4",""))))</f>
        <v/>
      </c>
      <c r="AA53" s="214" t="str">
        <f t="shared" si="6"/>
        <v/>
      </c>
      <c r="AB53" s="215" t="str">
        <f>_xlfn.IFNA(INDEX(Hoja1!$C$3:$C$230,MATCH(Tabla2[[#This Row],[Calculo5]],Hoja1!$B$3:$B$230,0)),"")</f>
        <v/>
      </c>
      <c r="AC53" s="215" t="str">
        <f t="shared" si="7"/>
        <v/>
      </c>
      <c r="AD53" s="216" t="str">
        <f t="shared" si="8"/>
        <v>0%</v>
      </c>
      <c r="AE53" s="217">
        <f>IF(IF(F53="","ESPECÍFICAR TIPO DE META",_xlfn.IFNA(_xlfn.IFS(SUM(I53:L53)=0,0%,SUM(I53:L53)&gt;0.001,(_xlfn.IFS(F53="INCREMENTO",SUM(I53:L53)/H53,F53="MANTENIMIENTO",SUM(I53:L53)/(H53*Tabla2[[#This Row],[N.X]])))),"ESPECÍFICAR TIPO DE META"))&gt;1,"100%",IF(F53="","ESPECÍFICAR TIPO DE META",_xlfn.IFNA(_xlfn.IFS(SUM(I53:L53)=0,0%,SUM(I53:L53)&gt;0.001,(_xlfn.IFS(F53="INCREMENTO",SUM(I53:L53)/H53,F53="MANTENIMIENTO",SUM(I53:L53)/(H53*Tabla2[[#This Row],[N.X]])))),"ESPECÍFICAR TIPO DE META")))</f>
        <v>0</v>
      </c>
      <c r="AF53" s="218" t="str">
        <f>'MIPG INSTITUCIONAL'!N59</f>
        <v>Dentro de la implementación se lleva a cabo  las actividades de publicación de información de acuerdo a la normalidad  vigente</v>
      </c>
      <c r="AG53" s="219">
        <f>'MIPG INSTITUCIONAL'!O59</f>
        <v>0</v>
      </c>
      <c r="AH53" s="220">
        <f>'MIPG INSTITUCIONAL'!P59</f>
        <v>0</v>
      </c>
      <c r="AI53" s="171">
        <f>'MIPG INSTITUCIONAL'!P59</f>
        <v>0</v>
      </c>
    </row>
    <row r="54" spans="2:35" s="25" customFormat="1" ht="51" customHeight="1" x14ac:dyDescent="0.25">
      <c r="B54" s="200" t="s">
        <v>342</v>
      </c>
      <c r="C54" s="203" t="s">
        <v>344</v>
      </c>
      <c r="D54" s="278" t="str">
        <f>'MIPG INSTITUCIONAL'!F60</f>
        <v>Hacer diagnostico  para la implementación del Marco de Interoperabilidad.</v>
      </c>
      <c r="E54" s="201" t="str">
        <f>'MIPG INSTITUCIONAL'!G60</f>
        <v xml:space="preserve">Diagnóstico realizado para la implementación  del  marco de interoperabilidad </v>
      </c>
      <c r="F54" s="202" t="s">
        <v>338</v>
      </c>
      <c r="G54" s="203">
        <f t="shared" si="0"/>
        <v>1</v>
      </c>
      <c r="H54" s="204">
        <f>'MIPG INSTITUCIONAL'!H60</f>
        <v>1</v>
      </c>
      <c r="I54" s="228">
        <f>'MIPG INSTITUCIONAL'!I60</f>
        <v>0</v>
      </c>
      <c r="J54" s="183">
        <f>'MIPG INSTITUCIONAL'!J60</f>
        <v>0</v>
      </c>
      <c r="K54" s="183">
        <f>'MIPG INSTITUCIONAL'!K60</f>
        <v>0</v>
      </c>
      <c r="L54" s="184">
        <f>'MIPG INSTITUCIONAL'!L60</f>
        <v>0</v>
      </c>
      <c r="M54" s="206"/>
      <c r="N54" s="207"/>
      <c r="O54" s="207"/>
      <c r="P54" s="207">
        <v>1</v>
      </c>
      <c r="Q54" s="208" t="str">
        <f t="shared" si="1"/>
        <v>SI</v>
      </c>
      <c r="R54" s="209">
        <f>'MIPG INSTITUCIONAL'!Q60</f>
        <v>0</v>
      </c>
      <c r="S54" s="210">
        <f>'MIPG INSTITUCIONAL'!R60</f>
        <v>0</v>
      </c>
      <c r="T54" s="210">
        <f>'MIPG INSTITUCIONAL'!S60</f>
        <v>0</v>
      </c>
      <c r="U54" s="211" t="str">
        <f>'MIPG INSTITUCIONAL'!T60</f>
        <v>x</v>
      </c>
      <c r="V54" s="212" t="str">
        <f t="shared" si="9"/>
        <v>4</v>
      </c>
      <c r="W54" s="212" t="str">
        <f t="shared" si="10"/>
        <v>4</v>
      </c>
      <c r="X54" s="212" t="str">
        <f t="shared" si="11"/>
        <v>4</v>
      </c>
      <c r="Y54" s="212" t="str">
        <f t="shared" si="12"/>
        <v>3</v>
      </c>
      <c r="Z54" s="221" t="str">
        <f>IF((IF(Tabla2[[#This Row],[Calculo1 ]]="1",_xlfn.IFS(W54="1",IF((J54/H54)&gt;100%,100%,J54/H54),W54="2",IF((J54/N54)&gt;100%,100%,J54/N54),W54="3","0%",W54="4","0")+Tabla2[[#This Row],[ III TRIM 20217]],_xlfn.IFS(W54="1",IF((J54/H54)&gt;100%,100%,J54/H54),W54="2",IF((J54/N54)&gt;100%,100%,J54/N54),W54="3","0%",W54="4","")))=100%,100%,(IF(Tabla2[[#This Row],[Calculo1 ]]="1",_xlfn.IFS(W54="1",IF((J54/H54)&gt;100%,100%,J54/H54),W54="2",IF((J54/N54)&gt;100%,100%,J54/N54),W54="3","0%",W54="4","0")+Tabla2[[#This Row],[ III TRIM 20217]],_xlfn.IFS(W54="1",IF((J54/H54)&gt;100%,100%,J54/H54),W54="2",IF((J54/N54)&gt;100%,100%,J54/N54),W54="3","0%",W54="4",""))))</f>
        <v/>
      </c>
      <c r="AA54" s="214" t="str">
        <f t="shared" si="6"/>
        <v/>
      </c>
      <c r="AB54" s="215" t="str">
        <f>_xlfn.IFNA(INDEX(Hoja1!$C$3:$C$230,MATCH(Tabla2[[#This Row],[Calculo5]],Hoja1!$B$3:$B$230,0)),"")</f>
        <v/>
      </c>
      <c r="AC54" s="215" t="str">
        <f t="shared" si="7"/>
        <v/>
      </c>
      <c r="AD54" s="216" t="str">
        <f t="shared" si="8"/>
        <v>0%</v>
      </c>
      <c r="AE54" s="217">
        <f>IF(IF(F54="","ESPECÍFICAR TIPO DE META",_xlfn.IFNA(_xlfn.IFS(SUM(I54:L54)=0,0%,SUM(I54:L54)&gt;0.001,(_xlfn.IFS(F54="INCREMENTO",SUM(I54:L54)/H54,F54="MANTENIMIENTO",SUM(I54:L54)/(H54*Tabla2[[#This Row],[N.X]])))),"ESPECÍFICAR TIPO DE META"))&gt;1,"100%",IF(F54="","ESPECÍFICAR TIPO DE META",_xlfn.IFNA(_xlfn.IFS(SUM(I54:L54)=0,0%,SUM(I54:L54)&gt;0.001,(_xlfn.IFS(F54="INCREMENTO",SUM(I54:L54)/H54,F54="MANTENIMIENTO",SUM(I54:L54)/(H54*Tabla2[[#This Row],[N.X]])))),"ESPECÍFICAR TIPO DE META")))</f>
        <v>0</v>
      </c>
      <c r="AF54" s="218" t="str">
        <f>'MIPG INSTITUCIONAL'!N60</f>
        <v>En la actualidad el Instituto se esta documentando de la información pertinente para generar el diagnostico requerido, se solicitara apoyo a la administración central para esta actividad</v>
      </c>
      <c r="AG54" s="219" t="str">
        <f>'MIPG INSTITUCIONAL'!O60</f>
        <v>Talento Humano, Recursos Físicos y Tecnológicos</v>
      </c>
      <c r="AH54" s="220" t="str">
        <f>'MIPG INSTITUCIONAL'!P60</f>
        <v>Subdirección Administrativa y Financiera - Profesional Ingeniero de Sistem</v>
      </c>
      <c r="AI54" s="171" t="str">
        <f>'MIPG INSTITUCIONAL'!P60</f>
        <v>Subdirección Administrativa y Financiera - Profesional Ingeniero de Sistem</v>
      </c>
    </row>
    <row r="55" spans="2:35" ht="68.45" customHeight="1" x14ac:dyDescent="0.25">
      <c r="B55" s="200" t="s">
        <v>342</v>
      </c>
      <c r="C55" s="203" t="s">
        <v>345</v>
      </c>
      <c r="D55" s="278" t="str">
        <f>'MIPG INSTITUCIONAL'!F61</f>
        <v>Elaborar diagnostico de seguridad y privacidad de la información - MSPI</v>
      </c>
      <c r="E55" s="201" t="str">
        <f>'MIPG INSTITUCIONAL'!G61</f>
        <v>Diagnóstico de seguridad y privacidad de la información MSPI realizado</v>
      </c>
      <c r="F55" s="202" t="s">
        <v>338</v>
      </c>
      <c r="G55" s="231">
        <f t="shared" si="0"/>
        <v>2</v>
      </c>
      <c r="H55" s="204">
        <f>'MIPG INSTITUCIONAL'!H61</f>
        <v>1</v>
      </c>
      <c r="I55" s="228">
        <f>'MIPG INSTITUCIONAL'!I61</f>
        <v>0</v>
      </c>
      <c r="J55" s="183">
        <f>'MIPG INSTITUCIONAL'!J61</f>
        <v>0</v>
      </c>
      <c r="K55" s="183">
        <f>'MIPG INSTITUCIONAL'!K61</f>
        <v>0</v>
      </c>
      <c r="L55" s="184">
        <f>'MIPG INSTITUCIONAL'!L61</f>
        <v>0</v>
      </c>
      <c r="M55" s="206"/>
      <c r="N55" s="207">
        <v>0.5</v>
      </c>
      <c r="O55" s="207"/>
      <c r="P55" s="207">
        <v>0.5</v>
      </c>
      <c r="Q55" s="208" t="str">
        <f t="shared" si="1"/>
        <v>SI</v>
      </c>
      <c r="R55" s="209">
        <f>'MIPG INSTITUCIONAL'!Q61</f>
        <v>0</v>
      </c>
      <c r="S55" s="210" t="str">
        <f>'MIPG INSTITUCIONAL'!R61</f>
        <v>x</v>
      </c>
      <c r="T55" s="210">
        <f>'MIPG INSTITUCIONAL'!S61</f>
        <v>0</v>
      </c>
      <c r="U55" s="211" t="str">
        <f>'MIPG INSTITUCIONAL'!T61</f>
        <v>x</v>
      </c>
      <c r="V55" s="212" t="str">
        <f t="shared" si="9"/>
        <v>4</v>
      </c>
      <c r="W55" s="212" t="str">
        <f t="shared" si="10"/>
        <v>3</v>
      </c>
      <c r="X55" s="212" t="str">
        <f t="shared" si="11"/>
        <v>4</v>
      </c>
      <c r="Y55" s="212" t="str">
        <f t="shared" si="12"/>
        <v>3</v>
      </c>
      <c r="Z55" s="221" t="str">
        <f>IF((IF(Tabla2[[#This Row],[Calculo1 ]]="1",_xlfn.IFS(W55="1",IF((J55/H55)&gt;100%,100%,J55/H55),W55="2",IF((J55/N55)&gt;100%,100%,J55/N55),W55="3","0%",W55="4","0")+Tabla2[[#This Row],[ III TRIM 20217]],_xlfn.IFS(W55="1",IF((J55/H55)&gt;100%,100%,J55/H55),W55="2",IF((J55/N55)&gt;100%,100%,J55/N55),W55="3","0%",W55="4","")))=100%,100%,(IF(Tabla2[[#This Row],[Calculo1 ]]="1",_xlfn.IFS(W55="1",IF((J55/H55)&gt;100%,100%,J55/H55),W55="2",IF((J55/N55)&gt;100%,100%,J55/N55),W55="3","0%",W55="4","0")+Tabla2[[#This Row],[ III TRIM 20217]],_xlfn.IFS(W55="1",IF((J55/H55)&gt;100%,100%,J55/H55),W55="2",IF((J55/N55)&gt;100%,100%,J55/N55),W55="3","0%",W55="4",""))))</f>
        <v>0%</v>
      </c>
      <c r="AA55" s="214" t="str">
        <f t="shared" si="6"/>
        <v/>
      </c>
      <c r="AB55" s="215">
        <f>_xlfn.IFNA(INDEX(Hoja1!$C$3:$C$230,MATCH(Tabla2[[#This Row],[Calculo5]],Hoja1!$B$3:$B$230,0)),"")</f>
        <v>9.9999999999999998E-17</v>
      </c>
      <c r="AC55" s="215" t="str">
        <f t="shared" si="7"/>
        <v/>
      </c>
      <c r="AD55" s="216" t="str">
        <f t="shared" si="8"/>
        <v>0%</v>
      </c>
      <c r="AE55" s="217">
        <f>IF(IF(F55="","ESPECÍFICAR TIPO DE META",_xlfn.IFNA(_xlfn.IFS(SUM(I55:L55)=0,0%,SUM(I55:L55)&gt;0.001,(_xlfn.IFS(F55="INCREMENTO",SUM(I55:L55)/H55,F55="MANTENIMIENTO",SUM(I55:L55)/(H55*Tabla2[[#This Row],[N.X]])))),"ESPECÍFICAR TIPO DE META"))&gt;1,"100%",IF(F55="","ESPECÍFICAR TIPO DE META",_xlfn.IFNA(_xlfn.IFS(SUM(I55:L55)=0,0%,SUM(I55:L55)&gt;0.001,(_xlfn.IFS(F55="INCREMENTO",SUM(I55:L55)/H55,F55="MANTENIMIENTO",SUM(I55:L55)/(H55*Tabla2[[#This Row],[N.X]])))),"ESPECÍFICAR TIPO DE META")))</f>
        <v>0</v>
      </c>
      <c r="AF55" s="218" t="str">
        <f>'MIPG INSTITUCIONAL'!N61</f>
        <v>Se  presenta avance del diagnóstico de MSPI  en el informe PETI</v>
      </c>
      <c r="AG55" s="219" t="str">
        <f>'MIPG INSTITUCIONAL'!O61</f>
        <v>Talento Humano, Recursos Físicos y Tecnológicos</v>
      </c>
      <c r="AH55" s="220" t="str">
        <f>'MIPG INSTITUCIONAL'!P61</f>
        <v>Subdirección Administrativa y Financiera - Profesional Ingeniero de Sistem</v>
      </c>
      <c r="AI55" s="171" t="str">
        <f>'MIPG INSTITUCIONAL'!P61</f>
        <v>Subdirección Administrativa y Financiera - Profesional Ingeniero de Sistem</v>
      </c>
    </row>
    <row r="56" spans="2:35" ht="68.45" customHeight="1" x14ac:dyDescent="0.25">
      <c r="B56" s="200" t="s">
        <v>342</v>
      </c>
      <c r="C56" s="203" t="s">
        <v>345</v>
      </c>
      <c r="D56" s="278" t="str">
        <f>'MIPG INSTITUCIONAL'!F62</f>
        <v>Realizar el inventario de activos de seguridad y privacidad de la información.</v>
      </c>
      <c r="E56" s="201" t="str">
        <f>'MIPG INSTITUCIONAL'!G62</f>
        <v>Inventario de activos de seguridad y privacidad de la información realizado</v>
      </c>
      <c r="F56" s="202" t="s">
        <v>338</v>
      </c>
      <c r="G56" s="231">
        <f t="shared" si="0"/>
        <v>4</v>
      </c>
      <c r="H56" s="204">
        <f>'MIPG INSTITUCIONAL'!H62</f>
        <v>1</v>
      </c>
      <c r="I56" s="228">
        <f>'MIPG INSTITUCIONAL'!I62</f>
        <v>0</v>
      </c>
      <c r="J56" s="183">
        <f>'MIPG INSTITUCIONAL'!J62</f>
        <v>0</v>
      </c>
      <c r="K56" s="183">
        <f>'MIPG INSTITUCIONAL'!K62</f>
        <v>0</v>
      </c>
      <c r="L56" s="184">
        <f>'MIPG INSTITUCIONAL'!L62</f>
        <v>0</v>
      </c>
      <c r="M56" s="206">
        <v>0.25</v>
      </c>
      <c r="N56" s="207">
        <v>0.25</v>
      </c>
      <c r="O56" s="207">
        <v>0.25</v>
      </c>
      <c r="P56" s="207">
        <v>0.25</v>
      </c>
      <c r="Q56" s="208" t="str">
        <f t="shared" si="1"/>
        <v>SI</v>
      </c>
      <c r="R56" s="209" t="str">
        <f>'MIPG INSTITUCIONAL'!Q62</f>
        <v>x</v>
      </c>
      <c r="S56" s="210" t="str">
        <f>'MIPG INSTITUCIONAL'!R62</f>
        <v>x</v>
      </c>
      <c r="T56" s="210" t="str">
        <f>'MIPG INSTITUCIONAL'!S62</f>
        <v>x</v>
      </c>
      <c r="U56" s="211" t="str">
        <f>'MIPG INSTITUCIONAL'!T62</f>
        <v>x</v>
      </c>
      <c r="V56" s="212" t="str">
        <f t="shared" si="9"/>
        <v>3</v>
      </c>
      <c r="W56" s="212" t="str">
        <f t="shared" si="10"/>
        <v>3</v>
      </c>
      <c r="X56" s="212" t="str">
        <f t="shared" si="11"/>
        <v>3</v>
      </c>
      <c r="Y56" s="212" t="str">
        <f t="shared" si="12"/>
        <v>3</v>
      </c>
      <c r="Z56" s="221" t="str">
        <f>IF((IF(Tabla2[[#This Row],[Calculo1 ]]="1",_xlfn.IFS(W56="1",IF((J56/H56)&gt;100%,100%,J56/H56),W56="2",IF((J56/N56)&gt;100%,100%,J56/N56),W56="3","0%",W56="4","0")+Tabla2[[#This Row],[ III TRIM 20217]],_xlfn.IFS(W56="1",IF((J56/H56)&gt;100%,100%,J56/H56),W56="2",IF((J56/N56)&gt;100%,100%,J56/N56),W56="3","0%",W56="4","")))=100%,100%,(IF(Tabla2[[#This Row],[Calculo1 ]]="1",_xlfn.IFS(W56="1",IF((J56/H56)&gt;100%,100%,J56/H56),W56="2",IF((J56/N56)&gt;100%,100%,J56/N56),W56="3","0%",W56="4","0")+Tabla2[[#This Row],[ III TRIM 20217]],_xlfn.IFS(W56="1",IF((J56/H56)&gt;100%,100%,J56/H56),W56="2",IF((J56/N56)&gt;100%,100%,J56/N56),W56="3","0%",W56="4",""))))</f>
        <v>0%</v>
      </c>
      <c r="AA56" s="214" t="str">
        <f t="shared" si="6"/>
        <v>0%</v>
      </c>
      <c r="AB56" s="215">
        <f>_xlfn.IFNA(INDEX(Hoja1!$C$3:$C$230,MATCH(Tabla2[[#This Row],[Calculo5]],Hoja1!$B$3:$B$230,0)),"")</f>
        <v>9.9999999999999998E-17</v>
      </c>
      <c r="AC56" s="215" t="str">
        <f t="shared" si="7"/>
        <v>0%</v>
      </c>
      <c r="AD56" s="216" t="str">
        <f t="shared" si="8"/>
        <v>0%</v>
      </c>
      <c r="AE56" s="217">
        <f>IF(IF(F56="","ESPECÍFICAR TIPO DE META",_xlfn.IFNA(_xlfn.IFS(SUM(I56:L56)=0,0%,SUM(I56:L56)&gt;0.001,(_xlfn.IFS(F56="INCREMENTO",SUM(I56:L56)/H56,F56="MANTENIMIENTO",SUM(I56:L56)/(H56*Tabla2[[#This Row],[N.X]])))),"ESPECÍFICAR TIPO DE META"))&gt;1,"100%",IF(F56="","ESPECÍFICAR TIPO DE META",_xlfn.IFNA(_xlfn.IFS(SUM(I56:L56)=0,0%,SUM(I56:L56)&gt;0.001,(_xlfn.IFS(F56="INCREMENTO",SUM(I56:L56)/H56,F56="MANTENIMIENTO",SUM(I56:L56)/(H56*Tabla2[[#This Row],[N.X]])))),"ESPECÍFICAR TIPO DE META")))</f>
        <v>0</v>
      </c>
      <c r="AF56" s="218" t="str">
        <f>'MIPG INSTITUCIONAL'!N62</f>
        <v>Se lleva un avance a diciembre 31 del 75% de actualización de inventario de activos de seguridad y privacidad de la información</v>
      </c>
      <c r="AG56" s="219" t="str">
        <f>'MIPG INSTITUCIONAL'!O62</f>
        <v>Talento Humano, Recursos Físicos y Tecnológicos</v>
      </c>
      <c r="AH56" s="220" t="str">
        <f>'MIPG INSTITUCIONAL'!P62</f>
        <v>Subdirección Administrativa y Financiera - Profesional Ingeniero de Sistem</v>
      </c>
      <c r="AI56" s="171" t="str">
        <f>'MIPG INSTITUCIONAL'!P62</f>
        <v>Subdirección Administrativa y Financiera - Profesional Ingeniero de Sistem</v>
      </c>
    </row>
    <row r="57" spans="2:35" ht="68.45" customHeight="1" x14ac:dyDescent="0.25">
      <c r="B57" s="200" t="s">
        <v>342</v>
      </c>
      <c r="C57" s="203" t="s">
        <v>345</v>
      </c>
      <c r="D57" s="278" t="str">
        <f>'MIPG INSTITUCIONAL'!F63</f>
        <v>Actualizar el documento Plan de Transición de Protocolos IPv4 a IPv6.</v>
      </c>
      <c r="E57" s="201" t="str">
        <f>'MIPG INSTITUCIONAL'!G63</f>
        <v>Plan de transición de protocolos IPv4 a IPv6   actualizado</v>
      </c>
      <c r="F57" s="202" t="s">
        <v>338</v>
      </c>
      <c r="G57" s="231">
        <f t="shared" si="0"/>
        <v>1</v>
      </c>
      <c r="H57" s="204">
        <f>'MIPG INSTITUCIONAL'!H63</f>
        <v>1</v>
      </c>
      <c r="I57" s="228">
        <f>'MIPG INSTITUCIONAL'!I63</f>
        <v>0</v>
      </c>
      <c r="J57" s="183">
        <f>'MIPG INSTITUCIONAL'!J63</f>
        <v>0</v>
      </c>
      <c r="K57" s="183">
        <f>'MIPG INSTITUCIONAL'!K63</f>
        <v>0</v>
      </c>
      <c r="L57" s="184">
        <f>'MIPG INSTITUCIONAL'!L63</f>
        <v>0</v>
      </c>
      <c r="M57" s="206"/>
      <c r="N57" s="207"/>
      <c r="O57" s="207"/>
      <c r="P57" s="207">
        <v>1</v>
      </c>
      <c r="Q57" s="208" t="str">
        <f t="shared" si="1"/>
        <v>SI</v>
      </c>
      <c r="R57" s="209">
        <f>'MIPG INSTITUCIONAL'!Q63</f>
        <v>0</v>
      </c>
      <c r="S57" s="210">
        <f>'MIPG INSTITUCIONAL'!R63</f>
        <v>0</v>
      </c>
      <c r="T57" s="210">
        <f>'MIPG INSTITUCIONAL'!S63</f>
        <v>0</v>
      </c>
      <c r="U57" s="211" t="str">
        <f>'MIPG INSTITUCIONAL'!T63</f>
        <v>x</v>
      </c>
      <c r="V57" s="212" t="str">
        <f t="shared" si="9"/>
        <v>4</v>
      </c>
      <c r="W57" s="212" t="str">
        <f t="shared" si="10"/>
        <v>4</v>
      </c>
      <c r="X57" s="212" t="str">
        <f t="shared" si="11"/>
        <v>4</v>
      </c>
      <c r="Y57" s="212" t="str">
        <f t="shared" si="12"/>
        <v>3</v>
      </c>
      <c r="Z57" s="221" t="str">
        <f>IF((IF(Tabla2[[#This Row],[Calculo1 ]]="1",_xlfn.IFS(W57="1",IF((J57/H57)&gt;100%,100%,J57/H57),W57="2",IF((J57/N57)&gt;100%,100%,J57/N57),W57="3","0%",W57="4","0")+Tabla2[[#This Row],[ III TRIM 20217]],_xlfn.IFS(W57="1",IF((J57/H57)&gt;100%,100%,J57/H57),W57="2",IF((J57/N57)&gt;100%,100%,J57/N57),W57="3","0%",W57="4","")))=100%,100%,(IF(Tabla2[[#This Row],[Calculo1 ]]="1",_xlfn.IFS(W57="1",IF((J57/H57)&gt;100%,100%,J57/H57),W57="2",IF((J57/N57)&gt;100%,100%,J57/N57),W57="3","0%",W57="4","0")+Tabla2[[#This Row],[ III TRIM 20217]],_xlfn.IFS(W57="1",IF((J57/H57)&gt;100%,100%,J57/H57),W57="2",IF((J57/N57)&gt;100%,100%,J57/N57),W57="3","0%",W57="4",""))))</f>
        <v/>
      </c>
      <c r="AA57" s="214" t="str">
        <f t="shared" si="6"/>
        <v/>
      </c>
      <c r="AB57" s="215" t="str">
        <f>_xlfn.IFNA(INDEX(Hoja1!$C$3:$C$230,MATCH(Tabla2[[#This Row],[Calculo5]],Hoja1!$B$3:$B$230,0)),"")</f>
        <v/>
      </c>
      <c r="AC57" s="215" t="str">
        <f t="shared" si="7"/>
        <v/>
      </c>
      <c r="AD57" s="216" t="str">
        <f t="shared" si="8"/>
        <v>0%</v>
      </c>
      <c r="AE57" s="217">
        <f>IF(IF(F57="","ESPECÍFICAR TIPO DE META",_xlfn.IFNA(_xlfn.IFS(SUM(I57:L57)=0,0%,SUM(I57:L57)&gt;0.001,(_xlfn.IFS(F57="INCREMENTO",SUM(I57:L57)/H57,F57="MANTENIMIENTO",SUM(I57:L57)/(H57*Tabla2[[#This Row],[N.X]])))),"ESPECÍFICAR TIPO DE META"))&gt;1,"100%",IF(F57="","ESPECÍFICAR TIPO DE META",_xlfn.IFNA(_xlfn.IFS(SUM(I57:L57)=0,0%,SUM(I57:L57)&gt;0.001,(_xlfn.IFS(F57="INCREMENTO",SUM(I57:L57)/H57,F57="MANTENIMIENTO",SUM(I57:L57)/(H57*Tabla2[[#This Row],[N.X]])))),"ESPECÍFICAR TIPO DE META")))</f>
        <v>0</v>
      </c>
      <c r="AF57" s="218" t="str">
        <f>'MIPG INSTITUCIONAL'!N63</f>
        <v>Se está proyectando el documento con un 50% de avance a 31 de diciembre</v>
      </c>
      <c r="AG57" s="219" t="str">
        <f>'MIPG INSTITUCIONAL'!O63</f>
        <v>Talento Humano, Recursos Físicos y Tecnológicos</v>
      </c>
      <c r="AH57" s="220" t="str">
        <f>'MIPG INSTITUCIONAL'!P63</f>
        <v>Subdirección Administrativa y Financiera - Profesional Ingeniero de Sistem</v>
      </c>
      <c r="AI57" s="171" t="str">
        <f>'MIPG INSTITUCIONAL'!P63</f>
        <v>Subdirección Administrativa y Financiera - Profesional Ingeniero de Sistem</v>
      </c>
    </row>
    <row r="58" spans="2:35" ht="68.45" customHeight="1" x14ac:dyDescent="0.25">
      <c r="B58" s="200" t="s">
        <v>342</v>
      </c>
      <c r="C58" s="203" t="s">
        <v>345</v>
      </c>
      <c r="D58" s="278" t="str">
        <f>'MIPG INSTITUCIONAL'!F64</f>
        <v>Actualizar el Manual de contratación</v>
      </c>
      <c r="E58" s="201" t="str">
        <f>'MIPG INSTITUCIONAL'!G64</f>
        <v>Manual de contratación actualizado</v>
      </c>
      <c r="F58" s="202" t="s">
        <v>338</v>
      </c>
      <c r="G58" s="231">
        <f t="shared" si="0"/>
        <v>1</v>
      </c>
      <c r="H58" s="204">
        <f>'MIPG INSTITUCIONAL'!H64</f>
        <v>1</v>
      </c>
      <c r="I58" s="228">
        <f>'MIPG INSTITUCIONAL'!I64</f>
        <v>0</v>
      </c>
      <c r="J58" s="183">
        <f>'MIPG INSTITUCIONAL'!J64</f>
        <v>0</v>
      </c>
      <c r="K58" s="183">
        <f>'MIPG INSTITUCIONAL'!K64</f>
        <v>0</v>
      </c>
      <c r="L58" s="184">
        <f>'MIPG INSTITUCIONAL'!L64</f>
        <v>0</v>
      </c>
      <c r="M58" s="206"/>
      <c r="N58" s="207">
        <v>1</v>
      </c>
      <c r="O58" s="207"/>
      <c r="P58" s="207"/>
      <c r="Q58" s="208" t="str">
        <f t="shared" si="1"/>
        <v>SI</v>
      </c>
      <c r="R58" s="209">
        <f>'MIPG INSTITUCIONAL'!Q64</f>
        <v>0</v>
      </c>
      <c r="S58" s="210" t="str">
        <f>'MIPG INSTITUCIONAL'!R64</f>
        <v>x</v>
      </c>
      <c r="T58" s="210">
        <f>'MIPG INSTITUCIONAL'!S64</f>
        <v>0</v>
      </c>
      <c r="U58" s="211">
        <f>'MIPG INSTITUCIONAL'!T64</f>
        <v>0</v>
      </c>
      <c r="V58" s="212" t="str">
        <f t="shared" si="9"/>
        <v>4</v>
      </c>
      <c r="W58" s="212" t="str">
        <f t="shared" si="10"/>
        <v>3</v>
      </c>
      <c r="X58" s="212" t="str">
        <f t="shared" si="11"/>
        <v>4</v>
      </c>
      <c r="Y58" s="212" t="str">
        <f t="shared" si="12"/>
        <v>4</v>
      </c>
      <c r="Z58" s="221" t="str">
        <f>IF((IF(Tabla2[[#This Row],[Calculo1 ]]="1",_xlfn.IFS(W58="1",IF((J58/H58)&gt;100%,100%,J58/H58),W58="2",IF((J58/N58)&gt;100%,100%,J58/N58),W58="3","0%",W58="4","0")+Tabla2[[#This Row],[ III TRIM 20217]],_xlfn.IFS(W58="1",IF((J58/H58)&gt;100%,100%,J58/H58),W58="2",IF((J58/N58)&gt;100%,100%,J58/N58),W58="3","0%",W58="4","")))=100%,100%,(IF(Tabla2[[#This Row],[Calculo1 ]]="1",_xlfn.IFS(W58="1",IF((J58/H58)&gt;100%,100%,J58/H58),W58="2",IF((J58/N58)&gt;100%,100%,J58/N58),W58="3","0%",W58="4","0")+Tabla2[[#This Row],[ III TRIM 20217]],_xlfn.IFS(W58="1",IF((J58/H58)&gt;100%,100%,J58/H58),W58="2",IF((J58/N58)&gt;100%,100%,J58/N58),W58="3","0%",W58="4",""))))</f>
        <v>0%</v>
      </c>
      <c r="AA58" s="214" t="str">
        <f t="shared" si="6"/>
        <v/>
      </c>
      <c r="AB58" s="215">
        <f>_xlfn.IFNA(INDEX(Hoja1!$C$3:$C$230,MATCH(Tabla2[[#This Row],[Calculo5]],Hoja1!$B$3:$B$230,0)),"")</f>
        <v>9.9999999999999998E-17</v>
      </c>
      <c r="AC58" s="215" t="str">
        <f t="shared" si="7"/>
        <v/>
      </c>
      <c r="AD58" s="216" t="str">
        <f t="shared" si="8"/>
        <v/>
      </c>
      <c r="AE58" s="217">
        <f>IF(IF(F58="","ESPECÍFICAR TIPO DE META",_xlfn.IFNA(_xlfn.IFS(SUM(I58:L58)=0,0%,SUM(I58:L58)&gt;0.001,(_xlfn.IFS(F58="INCREMENTO",SUM(I58:L58)/H58,F58="MANTENIMIENTO",SUM(I58:L58)/(H58*Tabla2[[#This Row],[N.X]])))),"ESPECÍFICAR TIPO DE META"))&gt;1,"100%",IF(F58="","ESPECÍFICAR TIPO DE META",_xlfn.IFNA(_xlfn.IFS(SUM(I58:L58)=0,0%,SUM(I58:L58)&gt;0.001,(_xlfn.IFS(F58="INCREMENTO",SUM(I58:L58)/H58,F58="MANTENIMIENTO",SUM(I58:L58)/(H58*Tabla2[[#This Row],[N.X]])))),"ESPECÍFICAR TIPO DE META")))</f>
        <v>0</v>
      </c>
      <c r="AF58" s="218" t="str">
        <f>'MIPG INSTITUCIONAL'!N64</f>
        <v xml:space="preserve">El asesor jurídico presentó un documento preliminar de avance de la actualización del Manual de Contratación </v>
      </c>
      <c r="AG58" s="219" t="str">
        <f>'MIPG INSTITUCIONAL'!O64</f>
        <v>Talento Humano, Recursos Físicos y Tecnológicos</v>
      </c>
      <c r="AH58" s="220" t="str">
        <f>'MIPG INSTITUCIONAL'!P64</f>
        <v xml:space="preserve">Asesor Jurídico </v>
      </c>
      <c r="AI58" s="171" t="str">
        <f>'MIPG INSTITUCIONAL'!P64</f>
        <v xml:space="preserve">Asesor Jurídico </v>
      </c>
    </row>
    <row r="59" spans="2:35" ht="68.45" customHeight="1" x14ac:dyDescent="0.25">
      <c r="B59" s="200" t="s">
        <v>342</v>
      </c>
      <c r="C59" s="203" t="s">
        <v>345</v>
      </c>
      <c r="D59" s="278" t="str">
        <f>'MIPG INSTITUCIONAL'!F65</f>
        <v>Actualizar e implementar Plan de acción para la defensa jurídica de la entidad, incluyendo el componente de prevención de daño antijurídico.</v>
      </c>
      <c r="E59" s="201" t="str">
        <f>'MIPG INSTITUCIONAL'!G65</f>
        <v>Plan de acción actualizado e implementado para la defensa jurídica de la entidad</v>
      </c>
      <c r="F59" s="202" t="s">
        <v>338</v>
      </c>
      <c r="G59" s="231">
        <f t="shared" si="0"/>
        <v>1</v>
      </c>
      <c r="H59" s="204">
        <f>'MIPG INSTITUCIONAL'!H65</f>
        <v>1</v>
      </c>
      <c r="I59" s="228">
        <f>'MIPG INSTITUCIONAL'!I65</f>
        <v>0</v>
      </c>
      <c r="J59" s="183">
        <f>'MIPG INSTITUCIONAL'!J65</f>
        <v>0</v>
      </c>
      <c r="K59" s="183">
        <f>'MIPG INSTITUCIONAL'!K65</f>
        <v>0</v>
      </c>
      <c r="L59" s="184">
        <f>'MIPG INSTITUCIONAL'!L65</f>
        <v>0</v>
      </c>
      <c r="M59" s="206"/>
      <c r="N59" s="207"/>
      <c r="O59" s="207">
        <v>1</v>
      </c>
      <c r="P59" s="207"/>
      <c r="Q59" s="208" t="str">
        <f t="shared" si="1"/>
        <v>SI</v>
      </c>
      <c r="R59" s="209">
        <f>'MIPG INSTITUCIONAL'!Q65</f>
        <v>0</v>
      </c>
      <c r="S59" s="210">
        <f>'MIPG INSTITUCIONAL'!R65</f>
        <v>0</v>
      </c>
      <c r="T59" s="210" t="str">
        <f>'MIPG INSTITUCIONAL'!S65</f>
        <v>x</v>
      </c>
      <c r="U59" s="211">
        <f>'MIPG INSTITUCIONAL'!T65</f>
        <v>0</v>
      </c>
      <c r="V59" s="212" t="str">
        <f t="shared" si="9"/>
        <v>4</v>
      </c>
      <c r="W59" s="212" t="str">
        <f t="shared" si="10"/>
        <v>4</v>
      </c>
      <c r="X59" s="212" t="str">
        <f t="shared" si="11"/>
        <v>3</v>
      </c>
      <c r="Y59" s="212" t="str">
        <f t="shared" si="12"/>
        <v>4</v>
      </c>
      <c r="Z59" s="221" t="str">
        <f>IF((IF(Tabla2[[#This Row],[Calculo1 ]]="1",_xlfn.IFS(W59="1",IF((J59/H59)&gt;100%,100%,J59/H59),W59="2",IF((J59/N59)&gt;100%,100%,J59/N59),W59="3","0%",W59="4","0")+Tabla2[[#This Row],[ III TRIM 20217]],_xlfn.IFS(W59="1",IF((J59/H59)&gt;100%,100%,J59/H59),W59="2",IF((J59/N59)&gt;100%,100%,J59/N59),W59="3","0%",W59="4","")))=100%,100%,(IF(Tabla2[[#This Row],[Calculo1 ]]="1",_xlfn.IFS(W59="1",IF((J59/H59)&gt;100%,100%,J59/H59),W59="2",IF((J59/N59)&gt;100%,100%,J59/N59),W59="3","0%",W59="4","0")+Tabla2[[#This Row],[ III TRIM 20217]],_xlfn.IFS(W59="1",IF((J59/H59)&gt;100%,100%,J59/H59),W59="2",IF((J59/N59)&gt;100%,100%,J59/N59),W59="3","0%",W59="4",""))))</f>
        <v/>
      </c>
      <c r="AA59" s="214" t="str">
        <f t="shared" si="6"/>
        <v/>
      </c>
      <c r="AB59" s="215" t="str">
        <f>_xlfn.IFNA(INDEX(Hoja1!$C$3:$C$230,MATCH(Tabla2[[#This Row],[Calculo5]],Hoja1!$B$3:$B$230,0)),"")</f>
        <v/>
      </c>
      <c r="AC59" s="215" t="str">
        <f t="shared" si="7"/>
        <v>0%</v>
      </c>
      <c r="AD59" s="216" t="str">
        <f t="shared" si="8"/>
        <v/>
      </c>
      <c r="AE59" s="217">
        <f>IF(IF(F59="","ESPECÍFICAR TIPO DE META",_xlfn.IFNA(_xlfn.IFS(SUM(I59:L59)=0,0%,SUM(I59:L59)&gt;0.001,(_xlfn.IFS(F59="INCREMENTO",SUM(I59:L59)/H59,F59="MANTENIMIENTO",SUM(I59:L59)/(H59*Tabla2[[#This Row],[N.X]])))),"ESPECÍFICAR TIPO DE META"))&gt;1,"100%",IF(F59="","ESPECÍFICAR TIPO DE META",_xlfn.IFNA(_xlfn.IFS(SUM(I59:L59)=0,0%,SUM(I59:L59)&gt;0.001,(_xlfn.IFS(F59="INCREMENTO",SUM(I59:L59)/H59,F59="MANTENIMIENTO",SUM(I59:L59)/(H59*Tabla2[[#This Row],[N.X]])))),"ESPECÍFICAR TIPO DE META")))</f>
        <v>0</v>
      </c>
      <c r="AF59" s="218">
        <f>'MIPG INSTITUCIONAL'!N65</f>
        <v>0</v>
      </c>
      <c r="AG59" s="219" t="str">
        <f>'MIPG INSTITUCIONAL'!O65</f>
        <v>Talento Humano, Recursos Físicos y Tecnológicos</v>
      </c>
      <c r="AH59" s="220" t="str">
        <f>'MIPG INSTITUCIONAL'!P65</f>
        <v xml:space="preserve">Asesor Jurídico </v>
      </c>
      <c r="AI59" s="171" t="str">
        <f>'MIPG INSTITUCIONAL'!P65</f>
        <v xml:space="preserve">Asesor Jurídico </v>
      </c>
    </row>
    <row r="60" spans="2:35" ht="68.45" customHeight="1" x14ac:dyDescent="0.25">
      <c r="B60" s="200" t="s">
        <v>342</v>
      </c>
      <c r="C60" s="203" t="s">
        <v>346</v>
      </c>
      <c r="D60" s="278" t="str">
        <f>'MIPG INSTITUCIONAL'!F66</f>
        <v xml:space="preserve">Realizar  permanente el  Comité de Conciliación  de acuerdo a la normatividad vigente. </v>
      </c>
      <c r="E60" s="201" t="str">
        <f>'MIPG INSTITUCIONAL'!G66</f>
        <v>Comités de Conciliaciones  realizados</v>
      </c>
      <c r="F60" s="202" t="s">
        <v>339</v>
      </c>
      <c r="G60" s="231">
        <f t="shared" si="0"/>
        <v>4</v>
      </c>
      <c r="H60" s="225">
        <f>'MIPG INSTITUCIONAL'!H66</f>
        <v>1</v>
      </c>
      <c r="I60" s="227">
        <f>'MIPG INSTITUCIONAL'!I66</f>
        <v>0</v>
      </c>
      <c r="J60" s="183">
        <f>'MIPG INSTITUCIONAL'!J66</f>
        <v>0</v>
      </c>
      <c r="K60" s="183">
        <f>'MIPG INSTITUCIONAL'!K66</f>
        <v>0</v>
      </c>
      <c r="L60" s="184">
        <f>'MIPG INSTITUCIONAL'!L66</f>
        <v>0</v>
      </c>
      <c r="M60" s="168">
        <v>1</v>
      </c>
      <c r="N60" s="169">
        <v>1</v>
      </c>
      <c r="O60" s="169">
        <v>1</v>
      </c>
      <c r="P60" s="169">
        <v>1</v>
      </c>
      <c r="Q60" s="208" t="str">
        <f t="shared" si="1"/>
        <v>SI</v>
      </c>
      <c r="R60" s="209" t="str">
        <f>'MIPG INSTITUCIONAL'!Q66</f>
        <v>x</v>
      </c>
      <c r="S60" s="210" t="str">
        <f>'MIPG INSTITUCIONAL'!R66</f>
        <v>x</v>
      </c>
      <c r="T60" s="210" t="str">
        <f>'MIPG INSTITUCIONAL'!S66</f>
        <v>x</v>
      </c>
      <c r="U60" s="211" t="str">
        <f>'MIPG INSTITUCIONAL'!T66</f>
        <v>x</v>
      </c>
      <c r="V60" s="212" t="str">
        <f t="shared" si="9"/>
        <v>3</v>
      </c>
      <c r="W60" s="212" t="str">
        <f t="shared" si="10"/>
        <v>3</v>
      </c>
      <c r="X60" s="212" t="str">
        <f t="shared" si="11"/>
        <v>3</v>
      </c>
      <c r="Y60" s="212" t="str">
        <f t="shared" si="12"/>
        <v>3</v>
      </c>
      <c r="Z60" s="221" t="str">
        <f>IF((IF(Tabla2[[#This Row],[Calculo1 ]]="1",_xlfn.IFS(W60="1",IF((J60/H60)&gt;100%,100%,J60/H60),W60="2",IF((J60/N60)&gt;100%,100%,J60/N60),W60="3","0%",W60="4","0")+Tabla2[[#This Row],[ III TRIM 20217]],_xlfn.IFS(W60="1",IF((J60/H60)&gt;100%,100%,J60/H60),W60="2",IF((J60/N60)&gt;100%,100%,J60/N60),W60="3","0%",W60="4","")))=100%,100%,(IF(Tabla2[[#This Row],[Calculo1 ]]="1",_xlfn.IFS(W60="1",IF((J60/H60)&gt;100%,100%,J60/H60),W60="2",IF((J60/N60)&gt;100%,100%,J60/N60),W60="3","0%",W60="4","0")+Tabla2[[#This Row],[ III TRIM 20217]],_xlfn.IFS(W60="1",IF((J60/H60)&gt;100%,100%,J60/H60),W60="2",IF((J60/N60)&gt;100%,100%,J60/N60),W60="3","0%",W60="4",""))))</f>
        <v>0%</v>
      </c>
      <c r="AA60" s="214" t="str">
        <f t="shared" si="6"/>
        <v>0%</v>
      </c>
      <c r="AB60" s="215">
        <f>_xlfn.IFNA(INDEX(Hoja1!$C$3:$C$230,MATCH(Tabla2[[#This Row],[Calculo5]],Hoja1!$B$3:$B$230,0)),"")</f>
        <v>9.9999999999999998E-17</v>
      </c>
      <c r="AC60" s="215" t="str">
        <f t="shared" si="7"/>
        <v>0%</v>
      </c>
      <c r="AD60" s="216" t="str">
        <f t="shared" si="8"/>
        <v>0%</v>
      </c>
      <c r="AE60" s="217">
        <f>IF(IF(F60="","ESPECÍFICAR TIPO DE META",_xlfn.IFNA(_xlfn.IFS(SUM(I60:L60)=0,0%,SUM(I60:L60)&gt;0.001,(_xlfn.IFS(F60="INCREMENTO",SUM(I60:L60)/H60,F60="MANTENIMIENTO",SUM(I60:L60)/(H60*Tabla2[[#This Row],[N.X]])))),"ESPECÍFICAR TIPO DE META"))&gt;1,"100%",IF(F60="","ESPECÍFICAR TIPO DE META",_xlfn.IFNA(_xlfn.IFS(SUM(I60:L60)=0,0%,SUM(I60:L60)&gt;0.001,(_xlfn.IFS(F60="INCREMENTO",SUM(I60:L60)/H60,F60="MANTENIMIENTO",SUM(I60:L60)/(H60*Tabla2[[#This Row],[N.X]])))),"ESPECÍFICAR TIPO DE META")))</f>
        <v>0</v>
      </c>
      <c r="AF60" s="218" t="str">
        <f>'MIPG INSTITUCIONAL'!N66</f>
        <v>Los comités de conciliación se realizan según la necesidad durante el tercer y cuarto trimestre 2021</v>
      </c>
      <c r="AG60" s="219" t="str">
        <f>'MIPG INSTITUCIONAL'!O66</f>
        <v>Talento Humano, Recursos Físicos y Tecnológicos</v>
      </c>
      <c r="AH60" s="220" t="str">
        <f>'MIPG INSTITUCIONAL'!P66</f>
        <v xml:space="preserve">Asesor Jurídico </v>
      </c>
      <c r="AI60" s="171" t="str">
        <f>'MIPG INSTITUCIONAL'!P66</f>
        <v xml:space="preserve">Asesor Jurídico </v>
      </c>
    </row>
    <row r="61" spans="2:35" ht="68.45" customHeight="1" x14ac:dyDescent="0.25">
      <c r="B61" s="200" t="s">
        <v>342</v>
      </c>
      <c r="C61" s="203" t="s">
        <v>346</v>
      </c>
      <c r="D61" s="278" t="str">
        <f>D60</f>
        <v xml:space="preserve">Realizar  permanente el  Comité de Conciliación  de acuerdo a la normatividad vigente. </v>
      </c>
      <c r="E61" s="201" t="str">
        <f>'MIPG INSTITUCIONAL'!G67</f>
        <v xml:space="preserve">PBX instalado con menú de opciones                                     </v>
      </c>
      <c r="F61" s="202" t="s">
        <v>338</v>
      </c>
      <c r="G61" s="231">
        <f t="shared" si="0"/>
        <v>1</v>
      </c>
      <c r="H61" s="204">
        <f>'MIPG INSTITUCIONAL'!H67</f>
        <v>1</v>
      </c>
      <c r="I61" s="228">
        <f>'MIPG INSTITUCIONAL'!I67</f>
        <v>0</v>
      </c>
      <c r="J61" s="183">
        <f>'MIPG INSTITUCIONAL'!J67</f>
        <v>0</v>
      </c>
      <c r="K61" s="183">
        <f>'MIPG INSTITUCIONAL'!K67</f>
        <v>0</v>
      </c>
      <c r="L61" s="184">
        <f>'MIPG INSTITUCIONAL'!L67</f>
        <v>0</v>
      </c>
      <c r="M61" s="206"/>
      <c r="N61" s="207">
        <v>1</v>
      </c>
      <c r="O61" s="207"/>
      <c r="P61" s="207"/>
      <c r="Q61" s="208" t="str">
        <f t="shared" si="1"/>
        <v>SI</v>
      </c>
      <c r="R61" s="209">
        <f>'MIPG INSTITUCIONAL'!Q67</f>
        <v>0</v>
      </c>
      <c r="S61" s="210" t="str">
        <f>'MIPG INSTITUCIONAL'!R67</f>
        <v>x</v>
      </c>
      <c r="T61" s="210">
        <f>'MIPG INSTITUCIONAL'!S67</f>
        <v>0</v>
      </c>
      <c r="U61" s="211">
        <f>'MIPG INSTITUCIONAL'!T67</f>
        <v>0</v>
      </c>
      <c r="V61" s="212" t="str">
        <f t="shared" si="9"/>
        <v>4</v>
      </c>
      <c r="W61" s="212" t="str">
        <f t="shared" si="10"/>
        <v>3</v>
      </c>
      <c r="X61" s="212" t="str">
        <f t="shared" si="11"/>
        <v>4</v>
      </c>
      <c r="Y61" s="212" t="str">
        <f t="shared" si="12"/>
        <v>4</v>
      </c>
      <c r="Z61" s="221" t="str">
        <f>IF((IF(Tabla2[[#This Row],[Calculo1 ]]="1",_xlfn.IFS(W61="1",IF((J61/H61)&gt;100%,100%,J61/H61),W61="2",IF((J61/N61)&gt;100%,100%,J61/N61),W61="3","0%",W61="4","0")+Tabla2[[#This Row],[ III TRIM 20217]],_xlfn.IFS(W61="1",IF((J61/H61)&gt;100%,100%,J61/H61),W61="2",IF((J61/N61)&gt;100%,100%,J61/N61),W61="3","0%",W61="4","")))=100%,100%,(IF(Tabla2[[#This Row],[Calculo1 ]]="1",_xlfn.IFS(W61="1",IF((J61/H61)&gt;100%,100%,J61/H61),W61="2",IF((J61/N61)&gt;100%,100%,J61/N61),W61="3","0%",W61="4","0")+Tabla2[[#This Row],[ III TRIM 20217]],_xlfn.IFS(W61="1",IF((J61/H61)&gt;100%,100%,J61/H61),W61="2",IF((J61/N61)&gt;100%,100%,J61/N61),W61="3","0%",W61="4",""))))</f>
        <v>0%</v>
      </c>
      <c r="AA61" s="214" t="str">
        <f t="shared" si="6"/>
        <v/>
      </c>
      <c r="AB61" s="215">
        <f>_xlfn.IFNA(INDEX(Hoja1!$C$3:$C$230,MATCH(Tabla2[[#This Row],[Calculo5]],Hoja1!$B$3:$B$230,0)),"")</f>
        <v>9.9999999999999998E-17</v>
      </c>
      <c r="AC61" s="215" t="str">
        <f t="shared" si="7"/>
        <v/>
      </c>
      <c r="AD61" s="216" t="str">
        <f t="shared" si="8"/>
        <v/>
      </c>
      <c r="AE61" s="217">
        <f>IF(IF(F61="","ESPECÍFICAR TIPO DE META",_xlfn.IFNA(_xlfn.IFS(SUM(I61:L61)=0,0%,SUM(I61:L61)&gt;0.001,(_xlfn.IFS(F61="INCREMENTO",SUM(I61:L61)/H61,F61="MANTENIMIENTO",SUM(I61:L61)/(H61*Tabla2[[#This Row],[N.X]])))),"ESPECÍFICAR TIPO DE META"))&gt;1,"100%",IF(F61="","ESPECÍFICAR TIPO DE META",_xlfn.IFNA(_xlfn.IFS(SUM(I61:L61)=0,0%,SUM(I61:L61)&gt;0.001,(_xlfn.IFS(F61="INCREMENTO",SUM(I61:L61)/H61,F61="MANTENIMIENTO",SUM(I61:L61)/(H61*Tabla2[[#This Row],[N.X]])))),"ESPECÍFICAR TIPO DE META")))</f>
        <v>0</v>
      </c>
      <c r="AF61" s="218" t="str">
        <f>'MIPG INSTITUCIONAL'!N67</f>
        <v>Se instaló el PBX con menú de opciones como respuesta automáticas, traslado de llamadas a dependencias entre otras.</v>
      </c>
      <c r="AG61" s="219" t="str">
        <f>'MIPG INSTITUCIONAL'!O67</f>
        <v>Talento Humano, Recursos Físicos y Tecnológicos</v>
      </c>
      <c r="AH61" s="220" t="str">
        <f>'MIPG INSTITUCIONAL'!P67</f>
        <v>Dirección General - Secretario Ejecutivo</v>
      </c>
      <c r="AI61" s="171" t="str">
        <f>'MIPG INSTITUCIONAL'!P67</f>
        <v>Dirección General - Secretario Ejecutivo</v>
      </c>
    </row>
    <row r="62" spans="2:35" ht="68.45" customHeight="1" x14ac:dyDescent="0.25">
      <c r="B62" s="200" t="s">
        <v>342</v>
      </c>
      <c r="C62" s="203" t="s">
        <v>169</v>
      </c>
      <c r="D62" s="278" t="str">
        <f>'MIPG INSTITUCIONAL'!F68</f>
        <v>Generar unos banner, en la pagina del IMEBU que vayan directamente a la población con discapacidad.</v>
      </c>
      <c r="E62" s="201" t="str">
        <f>'MIPG INSTITUCIONAL'!G68</f>
        <v xml:space="preserve">Banners informativos para población en condición de discapacidad publicado </v>
      </c>
      <c r="F62" s="202" t="s">
        <v>339</v>
      </c>
      <c r="G62" s="231">
        <f t="shared" si="0"/>
        <v>2</v>
      </c>
      <c r="H62" s="230">
        <f>'MIPG INSTITUCIONAL'!H68</f>
        <v>1</v>
      </c>
      <c r="I62" s="228">
        <f>'MIPG INSTITUCIONAL'!I68</f>
        <v>0</v>
      </c>
      <c r="J62" s="183">
        <f>'MIPG INSTITUCIONAL'!J68</f>
        <v>0</v>
      </c>
      <c r="K62" s="183">
        <f>'MIPG INSTITUCIONAL'!K68</f>
        <v>0</v>
      </c>
      <c r="L62" s="184">
        <f>'MIPG INSTITUCIONAL'!L68</f>
        <v>0</v>
      </c>
      <c r="M62" s="168"/>
      <c r="N62" s="169">
        <v>1</v>
      </c>
      <c r="O62" s="169"/>
      <c r="P62" s="169">
        <v>1</v>
      </c>
      <c r="Q62" s="208" t="str">
        <f t="shared" si="1"/>
        <v>SI</v>
      </c>
      <c r="R62" s="209">
        <f>'MIPG INSTITUCIONAL'!Q68</f>
        <v>0</v>
      </c>
      <c r="S62" s="210" t="str">
        <f>'MIPG INSTITUCIONAL'!R68</f>
        <v>x</v>
      </c>
      <c r="T62" s="210">
        <f>'MIPG INSTITUCIONAL'!S68</f>
        <v>0</v>
      </c>
      <c r="U62" s="211" t="str">
        <f>'MIPG INSTITUCIONAL'!T68</f>
        <v>x</v>
      </c>
      <c r="V62" s="212" t="str">
        <f t="shared" si="9"/>
        <v>4</v>
      </c>
      <c r="W62" s="212" t="str">
        <f t="shared" si="10"/>
        <v>3</v>
      </c>
      <c r="X62" s="212" t="str">
        <f t="shared" si="11"/>
        <v>4</v>
      </c>
      <c r="Y62" s="212" t="str">
        <f t="shared" si="12"/>
        <v>3</v>
      </c>
      <c r="Z62" s="221" t="str">
        <f>IF((IF(Tabla2[[#This Row],[Calculo1 ]]="1",_xlfn.IFS(W62="1",IF((J62/H62)&gt;100%,100%,J62/H62),W62="2",IF((J62/N62)&gt;100%,100%,J62/N62),W62="3","0%",W62="4","0")+Tabla2[[#This Row],[ III TRIM 20217]],_xlfn.IFS(W62="1",IF((J62/H62)&gt;100%,100%,J62/H62),W62="2",IF((J62/N62)&gt;100%,100%,J62/N62),W62="3","0%",W62="4","")))=100%,100%,(IF(Tabla2[[#This Row],[Calculo1 ]]="1",_xlfn.IFS(W62="1",IF((J62/H62)&gt;100%,100%,J62/H62),W62="2",IF((J62/N62)&gt;100%,100%,J62/N62),W62="3","0%",W62="4","0")+Tabla2[[#This Row],[ III TRIM 20217]],_xlfn.IFS(W62="1",IF((J62/H62)&gt;100%,100%,J62/H62),W62="2",IF((J62/N62)&gt;100%,100%,J62/N62),W62="3","0%",W62="4",""))))</f>
        <v>0%</v>
      </c>
      <c r="AA62" s="214" t="str">
        <f t="shared" si="6"/>
        <v/>
      </c>
      <c r="AB62" s="215">
        <f>_xlfn.IFNA(INDEX(Hoja1!$C$3:$C$230,MATCH(Tabla2[[#This Row],[Calculo5]],Hoja1!$B$3:$B$230,0)),"")</f>
        <v>9.9999999999999998E-17</v>
      </c>
      <c r="AC62" s="215" t="str">
        <f t="shared" si="7"/>
        <v/>
      </c>
      <c r="AD62" s="216" t="str">
        <f t="shared" si="8"/>
        <v>0%</v>
      </c>
      <c r="AE62" s="217">
        <f>IF(IF(F62="","ESPECÍFICAR TIPO DE META",_xlfn.IFNA(_xlfn.IFS(SUM(I62:L62)=0,0%,SUM(I62:L62)&gt;0.001,(_xlfn.IFS(F62="INCREMENTO",SUM(I62:L62)/H62,F62="MANTENIMIENTO",SUM(I62:L62)/(H62*Tabla2[[#This Row],[N.X]])))),"ESPECÍFICAR TIPO DE META"))&gt;1,"100%",IF(F62="","ESPECÍFICAR TIPO DE META",_xlfn.IFNA(_xlfn.IFS(SUM(I62:L62)=0,0%,SUM(I62:L62)&gt;0.001,(_xlfn.IFS(F62="INCREMENTO",SUM(I62:L62)/H62,F62="MANTENIMIENTO",SUM(I62:L62)/(H62*Tabla2[[#This Row],[N.X]])))),"ESPECÍFICAR TIPO DE META")))</f>
        <v>0</v>
      </c>
      <c r="AF62" s="218" t="str">
        <f>'MIPG INSTITUCIONAL'!N68</f>
        <v>En la actualidad el Instituto se esta documentando de la información pertinente para generar esta actividad</v>
      </c>
      <c r="AG62" s="219" t="str">
        <f>'MIPG INSTITUCIONAL'!O68</f>
        <v>Talento Humano, Recursos Físicos y Tecnológicos</v>
      </c>
      <c r="AH62" s="220" t="str">
        <f>'MIPG INSTITUCIONAL'!P68</f>
        <v>Dirección General - Secretario Ejecutivo</v>
      </c>
      <c r="AI62" s="171" t="str">
        <f>'MIPG INSTITUCIONAL'!P68</f>
        <v>Dirección General - Secretario Ejecutivo</v>
      </c>
    </row>
    <row r="63" spans="2:35" ht="68.45" customHeight="1" x14ac:dyDescent="0.25">
      <c r="B63" s="200" t="s">
        <v>342</v>
      </c>
      <c r="C63" s="203" t="s">
        <v>169</v>
      </c>
      <c r="D63" s="278" t="str">
        <f>'MIPG INSTITUCIONAL'!F69</f>
        <v>Implementar señalización inclusiva para garantizar las condiciones de acceso a la infraestructura física de la entidad.</v>
      </c>
      <c r="E63" s="201" t="str">
        <f>'MIPG INSTITUCIONAL'!G69</f>
        <v xml:space="preserve">Señalización con imágenes en lengua de señas Instaladas  en la entidad </v>
      </c>
      <c r="F63" s="202" t="s">
        <v>338</v>
      </c>
      <c r="G63" s="231">
        <f t="shared" si="0"/>
        <v>1</v>
      </c>
      <c r="H63" s="230">
        <f>'MIPG INSTITUCIONAL'!H69</f>
        <v>1</v>
      </c>
      <c r="I63" s="228">
        <f>'MIPG INSTITUCIONAL'!I69</f>
        <v>0</v>
      </c>
      <c r="J63" s="183">
        <f>'MIPG INSTITUCIONAL'!J69</f>
        <v>0</v>
      </c>
      <c r="K63" s="183">
        <f>'MIPG INSTITUCIONAL'!K69</f>
        <v>0</v>
      </c>
      <c r="L63" s="184">
        <f>'MIPG INSTITUCIONAL'!L69</f>
        <v>0</v>
      </c>
      <c r="M63" s="168"/>
      <c r="N63" s="169"/>
      <c r="O63" s="169">
        <v>1</v>
      </c>
      <c r="P63" s="169"/>
      <c r="Q63" s="208" t="str">
        <f t="shared" si="1"/>
        <v>SI</v>
      </c>
      <c r="R63" s="209">
        <f>'MIPG INSTITUCIONAL'!Q69</f>
        <v>0</v>
      </c>
      <c r="S63" s="210">
        <f>'MIPG INSTITUCIONAL'!R69</f>
        <v>0</v>
      </c>
      <c r="T63" s="210" t="str">
        <f>'MIPG INSTITUCIONAL'!S69</f>
        <v>x</v>
      </c>
      <c r="U63" s="211">
        <f>'MIPG INSTITUCIONAL'!T69</f>
        <v>0</v>
      </c>
      <c r="V63" s="212" t="str">
        <f t="shared" si="9"/>
        <v>4</v>
      </c>
      <c r="W63" s="212" t="str">
        <f t="shared" si="10"/>
        <v>4</v>
      </c>
      <c r="X63" s="212" t="str">
        <f t="shared" si="11"/>
        <v>3</v>
      </c>
      <c r="Y63" s="212" t="str">
        <f t="shared" si="12"/>
        <v>4</v>
      </c>
      <c r="Z63" s="221" t="str">
        <f>IF((IF(Tabla2[[#This Row],[Calculo1 ]]="1",_xlfn.IFS(W63="1",IF((J63/H63)&gt;100%,100%,J63/H63),W63="2",IF((J63/N63)&gt;100%,100%,J63/N63),W63="3","0%",W63="4","0")+Tabla2[[#This Row],[ III TRIM 20217]],_xlfn.IFS(W63="1",IF((J63/H63)&gt;100%,100%,J63/H63),W63="2",IF((J63/N63)&gt;100%,100%,J63/N63),W63="3","0%",W63="4","")))=100%,100%,(IF(Tabla2[[#This Row],[Calculo1 ]]="1",_xlfn.IFS(W63="1",IF((J63/H63)&gt;100%,100%,J63/H63),W63="2",IF((J63/N63)&gt;100%,100%,J63/N63),W63="3","0%",W63="4","0")+Tabla2[[#This Row],[ III TRIM 20217]],_xlfn.IFS(W63="1",IF((J63/H63)&gt;100%,100%,J63/H63),W63="2",IF((J63/N63)&gt;100%,100%,J63/N63),W63="3","0%",W63="4",""))))</f>
        <v/>
      </c>
      <c r="AA63" s="214" t="str">
        <f t="shared" si="6"/>
        <v/>
      </c>
      <c r="AB63" s="215" t="str">
        <f>_xlfn.IFNA(INDEX(Hoja1!$C$3:$C$230,MATCH(Tabla2[[#This Row],[Calculo5]],Hoja1!$B$3:$B$230,0)),"")</f>
        <v/>
      </c>
      <c r="AC63" s="215" t="str">
        <f t="shared" si="7"/>
        <v>0%</v>
      </c>
      <c r="AD63" s="216" t="str">
        <f t="shared" si="8"/>
        <v/>
      </c>
      <c r="AE63" s="217">
        <f>IF(IF(F63="","ESPECÍFICAR TIPO DE META",_xlfn.IFNA(_xlfn.IFS(SUM(I63:L63)=0,0%,SUM(I63:L63)&gt;0.001,(_xlfn.IFS(F63="INCREMENTO",SUM(I63:L63)/H63,F63="MANTENIMIENTO",SUM(I63:L63)/(H63*Tabla2[[#This Row],[N.X]])))),"ESPECÍFICAR TIPO DE META"))&gt;1,"100%",IF(F63="","ESPECÍFICAR TIPO DE META",_xlfn.IFNA(_xlfn.IFS(SUM(I63:L63)=0,0%,SUM(I63:L63)&gt;0.001,(_xlfn.IFS(F63="INCREMENTO",SUM(I63:L63)/H63,F63="MANTENIMIENTO",SUM(I63:L63)/(H63*Tabla2[[#This Row],[N.X]])))),"ESPECÍFICAR TIPO DE META")))</f>
        <v>0</v>
      </c>
      <c r="AF63" s="218">
        <f>'MIPG INSTITUCIONAL'!N69</f>
        <v>0</v>
      </c>
      <c r="AG63" s="219" t="str">
        <f>'MIPG INSTITUCIONAL'!O69</f>
        <v>Talento Humano, Recursos Físicos y Tecnológicos</v>
      </c>
      <c r="AH63" s="220" t="str">
        <f>'MIPG INSTITUCIONAL'!P69</f>
        <v>Dirección General - Secretario Ejecutivo</v>
      </c>
      <c r="AI63" s="171" t="str">
        <f>'MIPG INSTITUCIONAL'!P69</f>
        <v>Dirección General - Secretario Ejecutivo</v>
      </c>
    </row>
    <row r="64" spans="2:35" ht="68.45" customHeight="1" x14ac:dyDescent="0.25">
      <c r="B64" s="200" t="s">
        <v>342</v>
      </c>
      <c r="C64" s="203" t="s">
        <v>169</v>
      </c>
      <c r="D64" s="278" t="str">
        <f>'MIPG INSTITUCIONAL'!F70</f>
        <v>Implementar el protocolo de atención al servicio ciudadano</v>
      </c>
      <c r="E64" s="201" t="str">
        <f>'MIPG INSTITUCIONAL'!G70</f>
        <v>Protocolo de servicio al ciudadano implementado</v>
      </c>
      <c r="F64" s="202" t="s">
        <v>339</v>
      </c>
      <c r="G64" s="231">
        <f t="shared" si="0"/>
        <v>2</v>
      </c>
      <c r="H64" s="230">
        <f>'MIPG INSTITUCIONAL'!H70</f>
        <v>1</v>
      </c>
      <c r="I64" s="228">
        <f>'MIPG INSTITUCIONAL'!I70</f>
        <v>0</v>
      </c>
      <c r="J64" s="183">
        <f>'MIPG INSTITUCIONAL'!J70</f>
        <v>0</v>
      </c>
      <c r="K64" s="183">
        <f>'MIPG INSTITUCIONAL'!K70</f>
        <v>0</v>
      </c>
      <c r="L64" s="184">
        <f>'MIPG INSTITUCIONAL'!L70</f>
        <v>0</v>
      </c>
      <c r="M64" s="168"/>
      <c r="N64" s="169">
        <v>1</v>
      </c>
      <c r="O64" s="169"/>
      <c r="P64" s="169">
        <v>1</v>
      </c>
      <c r="Q64" s="208" t="str">
        <f t="shared" si="1"/>
        <v>SI</v>
      </c>
      <c r="R64" s="209">
        <f>'MIPG INSTITUCIONAL'!Q70</f>
        <v>0</v>
      </c>
      <c r="S64" s="210" t="str">
        <f>'MIPG INSTITUCIONAL'!R70</f>
        <v>x</v>
      </c>
      <c r="T64" s="210">
        <f>'MIPG INSTITUCIONAL'!S70</f>
        <v>0</v>
      </c>
      <c r="U64" s="211" t="str">
        <f>'MIPG INSTITUCIONAL'!T70</f>
        <v>x</v>
      </c>
      <c r="V64" s="212" t="str">
        <f t="shared" si="9"/>
        <v>4</v>
      </c>
      <c r="W64" s="212" t="str">
        <f t="shared" si="10"/>
        <v>3</v>
      </c>
      <c r="X64" s="212" t="str">
        <f t="shared" si="11"/>
        <v>4</v>
      </c>
      <c r="Y64" s="212" t="str">
        <f t="shared" si="12"/>
        <v>3</v>
      </c>
      <c r="Z64" s="221" t="str">
        <f>IF((IF(Tabla2[[#This Row],[Calculo1 ]]="1",_xlfn.IFS(W64="1",IF((J64/H64)&gt;100%,100%,J64/H64),W64="2",IF((J64/N64)&gt;100%,100%,J64/N64),W64="3","0%",W64="4","0")+Tabla2[[#This Row],[ III TRIM 20217]],_xlfn.IFS(W64="1",IF((J64/H64)&gt;100%,100%,J64/H64),W64="2",IF((J64/N64)&gt;100%,100%,J64/N64),W64="3","0%",W64="4","")))=100%,100%,(IF(Tabla2[[#This Row],[Calculo1 ]]="1",_xlfn.IFS(W64="1",IF((J64/H64)&gt;100%,100%,J64/H64),W64="2",IF((J64/N64)&gt;100%,100%,J64/N64),W64="3","0%",W64="4","0")+Tabla2[[#This Row],[ III TRIM 20217]],_xlfn.IFS(W64="1",IF((J64/H64)&gt;100%,100%,J64/H64),W64="2",IF((J64/N64)&gt;100%,100%,J64/N64),W64="3","0%",W64="4",""))))</f>
        <v>0%</v>
      </c>
      <c r="AA64" s="214" t="str">
        <f t="shared" si="6"/>
        <v/>
      </c>
      <c r="AB64" s="215">
        <f>_xlfn.IFNA(INDEX(Hoja1!$C$3:$C$230,MATCH(Tabla2[[#This Row],[Calculo5]],Hoja1!$B$3:$B$230,0)),"")</f>
        <v>9.9999999999999998E-17</v>
      </c>
      <c r="AC64" s="215" t="str">
        <f t="shared" si="7"/>
        <v/>
      </c>
      <c r="AD64" s="216" t="str">
        <f t="shared" si="8"/>
        <v>0%</v>
      </c>
      <c r="AE64" s="217">
        <f>IF(IF(F64="","ESPECÍFICAR TIPO DE META",_xlfn.IFNA(_xlfn.IFS(SUM(I64:L64)=0,0%,SUM(I64:L64)&gt;0.001,(_xlfn.IFS(F64="INCREMENTO",SUM(I64:L64)/H64,F64="MANTENIMIENTO",SUM(I64:L64)/(H64*Tabla2[[#This Row],[N.X]])))),"ESPECÍFICAR TIPO DE META"))&gt;1,"100%",IF(F64="","ESPECÍFICAR TIPO DE META",_xlfn.IFNA(_xlfn.IFS(SUM(I64:L64)=0,0%,SUM(I64:L64)&gt;0.001,(_xlfn.IFS(F64="INCREMENTO",SUM(I64:L64)/H64,F64="MANTENIMIENTO",SUM(I64:L64)/(H64*Tabla2[[#This Row],[N.X]])))),"ESPECÍFICAR TIPO DE META")))</f>
        <v>0</v>
      </c>
      <c r="AF64" s="218" t="str">
        <f>'MIPG INSTITUCIONAL'!N70</f>
        <v xml:space="preserve">Se ha venido implementado el protocolo de servicio al ciudadano. </v>
      </c>
      <c r="AG64" s="219">
        <f>'MIPG INSTITUCIONAL'!O70</f>
        <v>0</v>
      </c>
      <c r="AH64" s="220">
        <f>'MIPG INSTITUCIONAL'!P70</f>
        <v>0</v>
      </c>
      <c r="AI64" s="171">
        <f>'MIPG INSTITUCIONAL'!P70</f>
        <v>0</v>
      </c>
    </row>
    <row r="65" spans="2:35" ht="68.45" customHeight="1" x14ac:dyDescent="0.25">
      <c r="B65" s="200" t="s">
        <v>342</v>
      </c>
      <c r="C65" s="203" t="s">
        <v>169</v>
      </c>
      <c r="D65" s="278" t="str">
        <f>'MIPG INSTITUCIONAL'!F71</f>
        <v>Capacitar a los funcionarios de la entidad en lenguaje claro, que permitan  mejorar la comunicación  entre sus grupos de valor.</v>
      </c>
      <c r="E65" s="201" t="str">
        <f>'MIPG INSTITUCIONAL'!G71</f>
        <v xml:space="preserve">Capacitación lenguaje claro </v>
      </c>
      <c r="F65" s="202" t="s">
        <v>338</v>
      </c>
      <c r="G65" s="231">
        <f t="shared" si="0"/>
        <v>1</v>
      </c>
      <c r="H65" s="204">
        <f>'MIPG INSTITUCIONAL'!H71</f>
        <v>1</v>
      </c>
      <c r="I65" s="228">
        <f>'MIPG INSTITUCIONAL'!I71</f>
        <v>0</v>
      </c>
      <c r="J65" s="183">
        <f>'MIPG INSTITUCIONAL'!J71</f>
        <v>0</v>
      </c>
      <c r="K65" s="183">
        <f>'MIPG INSTITUCIONAL'!K71</f>
        <v>0</v>
      </c>
      <c r="L65" s="184">
        <f>'MIPG INSTITUCIONAL'!L71</f>
        <v>0</v>
      </c>
      <c r="M65" s="206"/>
      <c r="N65" s="207">
        <v>1</v>
      </c>
      <c r="O65" s="207"/>
      <c r="P65" s="207"/>
      <c r="Q65" s="208" t="str">
        <f t="shared" si="1"/>
        <v>SI</v>
      </c>
      <c r="R65" s="209">
        <f>'MIPG INSTITUCIONAL'!Q71</f>
        <v>0</v>
      </c>
      <c r="S65" s="210" t="str">
        <f>'MIPG INSTITUCIONAL'!R71</f>
        <v>x</v>
      </c>
      <c r="T65" s="210">
        <f>'MIPG INSTITUCIONAL'!S71</f>
        <v>0</v>
      </c>
      <c r="U65" s="211">
        <f>'MIPG INSTITUCIONAL'!T71</f>
        <v>0</v>
      </c>
      <c r="V65" s="212" t="str">
        <f t="shared" si="9"/>
        <v>4</v>
      </c>
      <c r="W65" s="212" t="str">
        <f t="shared" si="10"/>
        <v>3</v>
      </c>
      <c r="X65" s="212" t="str">
        <f t="shared" si="11"/>
        <v>4</v>
      </c>
      <c r="Y65" s="212" t="str">
        <f t="shared" si="12"/>
        <v>4</v>
      </c>
      <c r="Z65" s="221" t="str">
        <f>IF((IF(Tabla2[[#This Row],[Calculo1 ]]="1",_xlfn.IFS(W65="1",IF((J65/H65)&gt;100%,100%,J65/H65),W65="2",IF((J65/N65)&gt;100%,100%,J65/N65),W65="3","0%",W65="4","0")+Tabla2[[#This Row],[ III TRIM 20217]],_xlfn.IFS(W65="1",IF((J65/H65)&gt;100%,100%,J65/H65),W65="2",IF((J65/N65)&gt;100%,100%,J65/N65),W65="3","0%",W65="4","")))=100%,100%,(IF(Tabla2[[#This Row],[Calculo1 ]]="1",_xlfn.IFS(W65="1",IF((J65/H65)&gt;100%,100%,J65/H65),W65="2",IF((J65/N65)&gt;100%,100%,J65/N65),W65="3","0%",W65="4","0")+Tabla2[[#This Row],[ III TRIM 20217]],_xlfn.IFS(W65="1",IF((J65/H65)&gt;100%,100%,J65/H65),W65="2",IF((J65/N65)&gt;100%,100%,J65/N65),W65="3","0%",W65="4",""))))</f>
        <v>0%</v>
      </c>
      <c r="AA65" s="214" t="str">
        <f t="shared" si="6"/>
        <v/>
      </c>
      <c r="AB65" s="215">
        <f>_xlfn.IFNA(INDEX(Hoja1!$C$3:$C$230,MATCH(Tabla2[[#This Row],[Calculo5]],Hoja1!$B$3:$B$230,0)),"")</f>
        <v>9.9999999999999998E-17</v>
      </c>
      <c r="AC65" s="215" t="str">
        <f t="shared" si="7"/>
        <v/>
      </c>
      <c r="AD65" s="216" t="str">
        <f t="shared" si="8"/>
        <v/>
      </c>
      <c r="AE65" s="217">
        <f>IF(IF(F65="","ESPECÍFICAR TIPO DE META",_xlfn.IFNA(_xlfn.IFS(SUM(I65:L65)=0,0%,SUM(I65:L65)&gt;0.001,(_xlfn.IFS(F65="INCREMENTO",SUM(I65:L65)/H65,F65="MANTENIMIENTO",SUM(I65:L65)/(H65*Tabla2[[#This Row],[N.X]])))),"ESPECÍFICAR TIPO DE META"))&gt;1,"100%",IF(F65="","ESPECÍFICAR TIPO DE META",_xlfn.IFNA(_xlfn.IFS(SUM(I65:L65)=0,0%,SUM(I65:L65)&gt;0.001,(_xlfn.IFS(F65="INCREMENTO",SUM(I65:L65)/H65,F65="MANTENIMIENTO",SUM(I65:L65)/(H65*Tabla2[[#This Row],[N.X]])))),"ESPECÍFICAR TIPO DE META")))</f>
        <v>0</v>
      </c>
      <c r="AF65" s="218" t="str">
        <f>'MIPG INSTITUCIONAL'!N71</f>
        <v>Se han capacitado funcionarios en lenguaje claro por la ESAP.</v>
      </c>
      <c r="AG65" s="219" t="str">
        <f>'MIPG INSTITUCIONAL'!O71</f>
        <v>Talento Humano, Recursos Físicos y Tecnológicos</v>
      </c>
      <c r="AH65" s="220" t="str">
        <f>'MIPG INSTITUCIONAL'!P71</f>
        <v>Dirección General - Secretario Ejecutivo</v>
      </c>
      <c r="AI65" s="171" t="str">
        <f>'MIPG INSTITUCIONAL'!P71</f>
        <v>Dirección General - Secretario Ejecutivo</v>
      </c>
    </row>
    <row r="66" spans="2:35" ht="68.45" customHeight="1" x14ac:dyDescent="0.25">
      <c r="B66" s="200" t="s">
        <v>342</v>
      </c>
      <c r="C66" s="203" t="s">
        <v>169</v>
      </c>
      <c r="D66" s="278" t="str">
        <f>'MIPG INSTITUCIONAL'!F72</f>
        <v>Actualizar e Implementar en la entidad el  protocolo  de cualificación en atención preferente e incluyente</v>
      </c>
      <c r="E66" s="201" t="str">
        <f>'MIPG INSTITUCIONAL'!G72</f>
        <v xml:space="preserve">Protocolo de atención preferente e incluyente actualizado e  implementado </v>
      </c>
      <c r="F66" s="202" t="s">
        <v>338</v>
      </c>
      <c r="G66" s="231">
        <f t="shared" si="0"/>
        <v>1</v>
      </c>
      <c r="H66" s="204">
        <f>'MIPG INSTITUCIONAL'!H72</f>
        <v>1</v>
      </c>
      <c r="I66" s="228">
        <f>'MIPG INSTITUCIONAL'!I72</f>
        <v>0</v>
      </c>
      <c r="J66" s="183">
        <f>'MIPG INSTITUCIONAL'!J72</f>
        <v>0</v>
      </c>
      <c r="K66" s="183">
        <f>'MIPG INSTITUCIONAL'!K72</f>
        <v>0</v>
      </c>
      <c r="L66" s="184">
        <f>'MIPG INSTITUCIONAL'!L72</f>
        <v>0</v>
      </c>
      <c r="M66" s="206"/>
      <c r="N66" s="207">
        <v>1</v>
      </c>
      <c r="O66" s="207"/>
      <c r="P66" s="207"/>
      <c r="Q66" s="208" t="str">
        <f t="shared" si="1"/>
        <v>SI</v>
      </c>
      <c r="R66" s="209">
        <f>'MIPG INSTITUCIONAL'!Q72</f>
        <v>0</v>
      </c>
      <c r="S66" s="210" t="str">
        <f>'MIPG INSTITUCIONAL'!R72</f>
        <v>x</v>
      </c>
      <c r="T66" s="210">
        <f>'MIPG INSTITUCIONAL'!S72</f>
        <v>0</v>
      </c>
      <c r="U66" s="211">
        <f>'MIPG INSTITUCIONAL'!T72</f>
        <v>0</v>
      </c>
      <c r="V66" s="212" t="str">
        <f t="shared" si="9"/>
        <v>4</v>
      </c>
      <c r="W66" s="212" t="str">
        <f t="shared" si="10"/>
        <v>3</v>
      </c>
      <c r="X66" s="212" t="str">
        <f t="shared" si="11"/>
        <v>4</v>
      </c>
      <c r="Y66" s="212" t="str">
        <f t="shared" si="12"/>
        <v>4</v>
      </c>
      <c r="Z66" s="221" t="str">
        <f>IF((IF(Tabla2[[#This Row],[Calculo1 ]]="1",_xlfn.IFS(W66="1",IF((J66/H66)&gt;100%,100%,J66/H66),W66="2",IF((J66/N66)&gt;100%,100%,J66/N66),W66="3","0%",W66="4","0")+Tabla2[[#This Row],[ III TRIM 20217]],_xlfn.IFS(W66="1",IF((J66/H66)&gt;100%,100%,J66/H66),W66="2",IF((J66/N66)&gt;100%,100%,J66/N66),W66="3","0%",W66="4","")))=100%,100%,(IF(Tabla2[[#This Row],[Calculo1 ]]="1",_xlfn.IFS(W66="1",IF((J66/H66)&gt;100%,100%,J66/H66),W66="2",IF((J66/N66)&gt;100%,100%,J66/N66),W66="3","0%",W66="4","0")+Tabla2[[#This Row],[ III TRIM 20217]],_xlfn.IFS(W66="1",IF((J66/H66)&gt;100%,100%,J66/H66),W66="2",IF((J66/N66)&gt;100%,100%,J66/N66),W66="3","0%",W66="4",""))))</f>
        <v>0%</v>
      </c>
      <c r="AA66" s="214" t="str">
        <f t="shared" si="6"/>
        <v/>
      </c>
      <c r="AB66" s="215">
        <f>_xlfn.IFNA(INDEX(Hoja1!$C$3:$C$230,MATCH(Tabla2[[#This Row],[Calculo5]],Hoja1!$B$3:$B$230,0)),"")</f>
        <v>9.9999999999999998E-17</v>
      </c>
      <c r="AC66" s="215" t="str">
        <f t="shared" si="7"/>
        <v/>
      </c>
      <c r="AD66" s="216" t="str">
        <f t="shared" si="8"/>
        <v/>
      </c>
      <c r="AE66" s="217">
        <f>IF(IF(F66="","ESPECÍFICAR TIPO DE META",_xlfn.IFNA(_xlfn.IFS(SUM(I66:L66)=0,0%,SUM(I66:L66)&gt;0.001,(_xlfn.IFS(F66="INCREMENTO",SUM(I66:L66)/H66,F66="MANTENIMIENTO",SUM(I66:L66)/(H66*Tabla2[[#This Row],[N.X]])))),"ESPECÍFICAR TIPO DE META"))&gt;1,"100%",IF(F66="","ESPECÍFICAR TIPO DE META",_xlfn.IFNA(_xlfn.IFS(SUM(I66:L66)=0,0%,SUM(I66:L66)&gt;0.001,(_xlfn.IFS(F66="INCREMENTO",SUM(I66:L66)/H66,F66="MANTENIMIENTO",SUM(I66:L66)/(H66*Tabla2[[#This Row],[N.X]])))),"ESPECÍFICAR TIPO DE META")))</f>
        <v>0</v>
      </c>
      <c r="AF66" s="218" t="str">
        <f>'MIPG INSTITUCIONAL'!N72</f>
        <v>Se cuenta con el documento preliminar del protocolo  preferente e incluyente.</v>
      </c>
      <c r="AG66" s="219" t="str">
        <f>'MIPG INSTITUCIONAL'!O72</f>
        <v>Talento Humano, Recursos Físicos y Tecnológicos</v>
      </c>
      <c r="AH66" s="220" t="str">
        <f>'MIPG INSTITUCIONAL'!P72</f>
        <v>Dirección General - Secretario Ejecutivo</v>
      </c>
      <c r="AI66" s="171" t="str">
        <f>'MIPG INSTITUCIONAL'!P72</f>
        <v>Dirección General - Secretario Ejecutivo</v>
      </c>
    </row>
    <row r="67" spans="2:35" ht="68.45" customHeight="1" x14ac:dyDescent="0.25">
      <c r="B67" s="200" t="s">
        <v>342</v>
      </c>
      <c r="C67" s="203" t="s">
        <v>169</v>
      </c>
      <c r="D67" s="278" t="str">
        <f>'MIPG INSTITUCIONAL'!F73</f>
        <v xml:space="preserve">Implementar la Ventanilla única </v>
      </c>
      <c r="E67" s="201" t="str">
        <f>'MIPG INSTITUCIONAL'!G73</f>
        <v>Ventanilla única implementada</v>
      </c>
      <c r="F67" s="202" t="s">
        <v>338</v>
      </c>
      <c r="G67" s="231">
        <f t="shared" si="0"/>
        <v>2</v>
      </c>
      <c r="H67" s="204">
        <f>'MIPG INSTITUCIONAL'!H73</f>
        <v>1</v>
      </c>
      <c r="I67" s="228">
        <f>'MIPG INSTITUCIONAL'!I73</f>
        <v>0</v>
      </c>
      <c r="J67" s="183">
        <f>'MIPG INSTITUCIONAL'!J73</f>
        <v>0</v>
      </c>
      <c r="K67" s="183">
        <f>'MIPG INSTITUCIONAL'!K73</f>
        <v>0</v>
      </c>
      <c r="L67" s="184">
        <f>'MIPG INSTITUCIONAL'!L73</f>
        <v>0</v>
      </c>
      <c r="M67" s="206"/>
      <c r="N67" s="207"/>
      <c r="O67" s="207">
        <v>0.5</v>
      </c>
      <c r="P67" s="207">
        <v>0.5</v>
      </c>
      <c r="Q67" s="208" t="str">
        <f t="shared" si="1"/>
        <v>SI</v>
      </c>
      <c r="R67" s="209">
        <f>'MIPG INSTITUCIONAL'!Q73</f>
        <v>0</v>
      </c>
      <c r="S67" s="210">
        <f>'MIPG INSTITUCIONAL'!R73</f>
        <v>0</v>
      </c>
      <c r="T67" s="210" t="str">
        <f>'MIPG INSTITUCIONAL'!S73</f>
        <v>x</v>
      </c>
      <c r="U67" s="211" t="str">
        <f>'MIPG INSTITUCIONAL'!T73</f>
        <v>x</v>
      </c>
      <c r="V67" s="212" t="str">
        <f t="shared" si="9"/>
        <v>4</v>
      </c>
      <c r="W67" s="212" t="str">
        <f t="shared" si="10"/>
        <v>4</v>
      </c>
      <c r="X67" s="212" t="str">
        <f t="shared" si="11"/>
        <v>3</v>
      </c>
      <c r="Y67" s="212" t="str">
        <f t="shared" si="12"/>
        <v>3</v>
      </c>
      <c r="Z67" s="221" t="str">
        <f>IF((IF(Tabla2[[#This Row],[Calculo1 ]]="1",_xlfn.IFS(W67="1",IF((J67/H67)&gt;100%,100%,J67/H67),W67="2",IF((J67/N67)&gt;100%,100%,J67/N67),W67="3","0%",W67="4","0")+Tabla2[[#This Row],[ III TRIM 20217]],_xlfn.IFS(W67="1",IF((J67/H67)&gt;100%,100%,J67/H67),W67="2",IF((J67/N67)&gt;100%,100%,J67/N67),W67="3","0%",W67="4","")))=100%,100%,(IF(Tabla2[[#This Row],[Calculo1 ]]="1",_xlfn.IFS(W67="1",IF((J67/H67)&gt;100%,100%,J67/H67),W67="2",IF((J67/N67)&gt;100%,100%,J67/N67),W67="3","0%",W67="4","0")+Tabla2[[#This Row],[ III TRIM 20217]],_xlfn.IFS(W67="1",IF((J67/H67)&gt;100%,100%,J67/H67),W67="2",IF((J67/N67)&gt;100%,100%,J67/N67),W67="3","0%",W67="4",""))))</f>
        <v/>
      </c>
      <c r="AA67" s="214" t="str">
        <f t="shared" si="6"/>
        <v/>
      </c>
      <c r="AB67" s="215" t="str">
        <f>_xlfn.IFNA(INDEX(Hoja1!$C$3:$C$230,MATCH(Tabla2[[#This Row],[Calculo5]],Hoja1!$B$3:$B$230,0)),"")</f>
        <v/>
      </c>
      <c r="AC67" s="215" t="str">
        <f t="shared" si="7"/>
        <v>0%</v>
      </c>
      <c r="AD67" s="216" t="str">
        <f t="shared" si="8"/>
        <v>0%</v>
      </c>
      <c r="AE67" s="217">
        <f>IF(IF(F67="","ESPECÍFICAR TIPO DE META",_xlfn.IFNA(_xlfn.IFS(SUM(I67:L67)=0,0%,SUM(I67:L67)&gt;0.001,(_xlfn.IFS(F67="INCREMENTO",SUM(I67:L67)/H67,F67="MANTENIMIENTO",SUM(I67:L67)/(H67*Tabla2[[#This Row],[N.X]])))),"ESPECÍFICAR TIPO DE META"))&gt;1,"100%",IF(F67="","ESPECÍFICAR TIPO DE META",_xlfn.IFNA(_xlfn.IFS(SUM(I67:L67)=0,0%,SUM(I67:L67)&gt;0.001,(_xlfn.IFS(F67="INCREMENTO",SUM(I67:L67)/H67,F67="MANTENIMIENTO",SUM(I67:L67)/(H67*Tabla2[[#This Row],[N.X]])))),"ESPECÍFICAR TIPO DE META")))</f>
        <v>0</v>
      </c>
      <c r="AF67" s="218" t="str">
        <f>'MIPG INSTITUCIONAL'!N73</f>
        <v>Se han realizado gestiones administrativas con funcionarios de la alcaldía y se tienen actas de mesas de trabajo, así mismo se suscribió contrato con ASESORAR LTDA para la implementación de la ventanilla única con el programa ECO-GD.</v>
      </c>
      <c r="AG67" s="219" t="str">
        <f>'MIPG INSTITUCIONAL'!O73</f>
        <v>Talento Humano, Recursos Físicos y Tecnológicos</v>
      </c>
      <c r="AH67" s="220" t="str">
        <f>'MIPG INSTITUCIONAL'!P73</f>
        <v>Dirección General - Secretario Ejecutivo</v>
      </c>
      <c r="AI67" s="171" t="str">
        <f>'MIPG INSTITUCIONAL'!P73</f>
        <v>Dirección General - Secretario Ejecutivo</v>
      </c>
    </row>
    <row r="68" spans="2:35" ht="68.45" customHeight="1" x14ac:dyDescent="0.25">
      <c r="B68" s="200" t="s">
        <v>342</v>
      </c>
      <c r="C68" s="203" t="s">
        <v>169</v>
      </c>
      <c r="D68" s="278" t="str">
        <f>'MIPG INSTITUCIONAL'!F74</f>
        <v>Realizar Informe de peticiones, quejas, reclamos, sugerencias y denuncias</v>
      </c>
      <c r="E68" s="201" t="str">
        <f>'MIPG INSTITUCIONAL'!G74</f>
        <v>Informes de peticiones, quejas, reclamos, sugerencias y denuncias realizados</v>
      </c>
      <c r="F68" s="202" t="s">
        <v>338</v>
      </c>
      <c r="G68" s="231">
        <f t="shared" si="0"/>
        <v>4</v>
      </c>
      <c r="H68" s="204">
        <f>'MIPG INSTITUCIONAL'!H74</f>
        <v>4</v>
      </c>
      <c r="I68" s="228">
        <f>'MIPG INSTITUCIONAL'!I74</f>
        <v>0</v>
      </c>
      <c r="J68" s="183">
        <f>'MIPG INSTITUCIONAL'!J74</f>
        <v>0</v>
      </c>
      <c r="K68" s="183">
        <f>'MIPG INSTITUCIONAL'!K74</f>
        <v>0</v>
      </c>
      <c r="L68" s="184">
        <f>'MIPG INSTITUCIONAL'!L74</f>
        <v>0</v>
      </c>
      <c r="M68" s="206">
        <v>1</v>
      </c>
      <c r="N68" s="207">
        <v>1</v>
      </c>
      <c r="O68" s="207">
        <v>1</v>
      </c>
      <c r="P68" s="207">
        <v>1</v>
      </c>
      <c r="Q68" s="208" t="str">
        <f t="shared" si="1"/>
        <v>SI</v>
      </c>
      <c r="R68" s="209" t="str">
        <f>'MIPG INSTITUCIONAL'!Q74</f>
        <v>x</v>
      </c>
      <c r="S68" s="210" t="str">
        <f>'MIPG INSTITUCIONAL'!R74</f>
        <v>x</v>
      </c>
      <c r="T68" s="210" t="str">
        <f>'MIPG INSTITUCIONAL'!S74</f>
        <v>x</v>
      </c>
      <c r="U68" s="211" t="str">
        <f>'MIPG INSTITUCIONAL'!T74</f>
        <v>x</v>
      </c>
      <c r="V68" s="212" t="str">
        <f t="shared" si="9"/>
        <v>3</v>
      </c>
      <c r="W68" s="212" t="str">
        <f t="shared" si="10"/>
        <v>3</v>
      </c>
      <c r="X68" s="212" t="str">
        <f t="shared" si="11"/>
        <v>3</v>
      </c>
      <c r="Y68" s="212" t="str">
        <f t="shared" si="12"/>
        <v>3</v>
      </c>
      <c r="Z68" s="221" t="str">
        <f>IF((IF(Tabla2[[#This Row],[Calculo1 ]]="1",_xlfn.IFS(W68="1",IF((J68/H68)&gt;100%,100%,J68/H68),W68="2",IF((J68/N68)&gt;100%,100%,J68/N68),W68="3","0%",W68="4","0")+Tabla2[[#This Row],[ III TRIM 20217]],_xlfn.IFS(W68="1",IF((J68/H68)&gt;100%,100%,J68/H68),W68="2",IF((J68/N68)&gt;100%,100%,J68/N68),W68="3","0%",W68="4","")))=100%,100%,(IF(Tabla2[[#This Row],[Calculo1 ]]="1",_xlfn.IFS(W68="1",IF((J68/H68)&gt;100%,100%,J68/H68),W68="2",IF((J68/N68)&gt;100%,100%,J68/N68),W68="3","0%",W68="4","0")+Tabla2[[#This Row],[ III TRIM 20217]],_xlfn.IFS(W68="1",IF((J68/H68)&gt;100%,100%,J68/H68),W68="2",IF((J68/N68)&gt;100%,100%,J68/N68),W68="3","0%",W68="4",""))))</f>
        <v>0%</v>
      </c>
      <c r="AA68" s="214" t="str">
        <f t="shared" si="6"/>
        <v>0%</v>
      </c>
      <c r="AB68" s="215">
        <f>_xlfn.IFNA(INDEX(Hoja1!$C$3:$C$230,MATCH(Tabla2[[#This Row],[Calculo5]],Hoja1!$B$3:$B$230,0)),"")</f>
        <v>9.9999999999999998E-17</v>
      </c>
      <c r="AC68" s="215" t="str">
        <f t="shared" si="7"/>
        <v>0%</v>
      </c>
      <c r="AD68" s="216" t="str">
        <f t="shared" si="8"/>
        <v>0%</v>
      </c>
      <c r="AE68" s="217">
        <f>IF(IF(F68="","ESPECÍFICAR TIPO DE META",_xlfn.IFNA(_xlfn.IFS(SUM(I68:L68)=0,0%,SUM(I68:L68)&gt;0.001,(_xlfn.IFS(F68="INCREMENTO",SUM(I68:L68)/H68,F68="MANTENIMIENTO",SUM(I68:L68)/(H68*Tabla2[[#This Row],[N.X]])))),"ESPECÍFICAR TIPO DE META"))&gt;1,"100%",IF(F68="","ESPECÍFICAR TIPO DE META",_xlfn.IFNA(_xlfn.IFS(SUM(I68:L68)=0,0%,SUM(I68:L68)&gt;0.001,(_xlfn.IFS(F68="INCREMENTO",SUM(I68:L68)/H68,F68="MANTENIMIENTO",SUM(I68:L68)/(H68*Tabla2[[#This Row],[N.X]])))),"ESPECÍFICAR TIPO DE META")))</f>
        <v>0</v>
      </c>
      <c r="AF68" s="218" t="str">
        <f>'MIPG INSTITUCIONAL'!N74</f>
        <v>Se presenta informe de peticiones quejas y reclamos con corte a 30 de septiembre de 2021.</v>
      </c>
      <c r="AG68" s="219" t="str">
        <f>'MIPG INSTITUCIONAL'!O74</f>
        <v>Talento Humano, Recursos Físicos y Tecnológicos</v>
      </c>
      <c r="AH68" s="220" t="str">
        <f>'MIPG INSTITUCIONAL'!P74</f>
        <v>Dirección General - Secretario Ejecutivo</v>
      </c>
      <c r="AI68" s="171" t="str">
        <f>'MIPG INSTITUCIONAL'!P74</f>
        <v>Dirección General - Secretario Ejecutivo</v>
      </c>
    </row>
    <row r="69" spans="2:35" ht="68.45" customHeight="1" x14ac:dyDescent="0.25">
      <c r="B69" s="200" t="s">
        <v>342</v>
      </c>
      <c r="C69" s="203" t="s">
        <v>169</v>
      </c>
      <c r="D69" s="278" t="str">
        <f>'MIPG INSTITUCIONAL'!F75</f>
        <v xml:space="preserve">Implementar acciones dirigidas a capacitar a los grupos de valor y control social en forma directa por parte de la entidad o en alianza con otros organismos públicos  </v>
      </c>
      <c r="E69" s="201" t="str">
        <f>'MIPG INSTITUCIONAL'!G75</f>
        <v xml:space="preserve">Mecanismo implementado para capacitar a los grupos de valor </v>
      </c>
      <c r="F69" s="202" t="s">
        <v>338</v>
      </c>
      <c r="G69" s="231">
        <f t="shared" si="0"/>
        <v>1</v>
      </c>
      <c r="H69" s="204">
        <f>'MIPG INSTITUCIONAL'!H75</f>
        <v>1</v>
      </c>
      <c r="I69" s="228">
        <f>'MIPG INSTITUCIONAL'!I75</f>
        <v>0</v>
      </c>
      <c r="J69" s="183">
        <f>'MIPG INSTITUCIONAL'!J75</f>
        <v>0</v>
      </c>
      <c r="K69" s="183">
        <f>'MIPG INSTITUCIONAL'!K75</f>
        <v>0</v>
      </c>
      <c r="L69" s="184">
        <f>'MIPG INSTITUCIONAL'!L75</f>
        <v>0</v>
      </c>
      <c r="M69" s="206"/>
      <c r="N69" s="207"/>
      <c r="O69" s="207"/>
      <c r="P69" s="207">
        <v>1</v>
      </c>
      <c r="Q69" s="208" t="str">
        <f t="shared" si="1"/>
        <v>SI</v>
      </c>
      <c r="R69" s="209">
        <f>'MIPG INSTITUCIONAL'!Q75</f>
        <v>0</v>
      </c>
      <c r="S69" s="210">
        <f>'MIPG INSTITUCIONAL'!R75</f>
        <v>0</v>
      </c>
      <c r="T69" s="210">
        <f>'MIPG INSTITUCIONAL'!S75</f>
        <v>0</v>
      </c>
      <c r="U69" s="211" t="str">
        <f>'MIPG INSTITUCIONAL'!T75</f>
        <v>x</v>
      </c>
      <c r="V69" s="212" t="str">
        <f t="shared" si="9"/>
        <v>4</v>
      </c>
      <c r="W69" s="212" t="str">
        <f t="shared" si="10"/>
        <v>4</v>
      </c>
      <c r="X69" s="212" t="str">
        <f t="shared" si="11"/>
        <v>4</v>
      </c>
      <c r="Y69" s="212" t="str">
        <f t="shared" si="12"/>
        <v>3</v>
      </c>
      <c r="Z69" s="221" t="str">
        <f>IF((IF(Tabla2[[#This Row],[Calculo1 ]]="1",_xlfn.IFS(W69="1",IF((J69/H69)&gt;100%,100%,J69/H69),W69="2",IF((J69/N69)&gt;100%,100%,J69/N69),W69="3","0%",W69="4","0")+Tabla2[[#This Row],[ III TRIM 20217]],_xlfn.IFS(W69="1",IF((J69/H69)&gt;100%,100%,J69/H69),W69="2",IF((J69/N69)&gt;100%,100%,J69/N69),W69="3","0%",W69="4","")))=100%,100%,(IF(Tabla2[[#This Row],[Calculo1 ]]="1",_xlfn.IFS(W69="1",IF((J69/H69)&gt;100%,100%,J69/H69),W69="2",IF((J69/N69)&gt;100%,100%,J69/N69),W69="3","0%",W69="4","0")+Tabla2[[#This Row],[ III TRIM 20217]],_xlfn.IFS(W69="1",IF((J69/H69)&gt;100%,100%,J69/H69),W69="2",IF((J69/N69)&gt;100%,100%,J69/N69),W69="3","0%",W69="4",""))))</f>
        <v/>
      </c>
      <c r="AA69" s="214" t="str">
        <f t="shared" si="6"/>
        <v/>
      </c>
      <c r="AB69" s="215" t="str">
        <f>_xlfn.IFNA(INDEX(Hoja1!$C$3:$C$230,MATCH(Tabla2[[#This Row],[Calculo5]],Hoja1!$B$3:$B$230,0)),"")</f>
        <v/>
      </c>
      <c r="AC69" s="215" t="str">
        <f t="shared" si="7"/>
        <v/>
      </c>
      <c r="AD69" s="216" t="str">
        <f t="shared" si="8"/>
        <v>0%</v>
      </c>
      <c r="AE69" s="217">
        <f>IF(IF(F69="","ESPECÍFICAR TIPO DE META",_xlfn.IFNA(_xlfn.IFS(SUM(I69:L69)=0,0%,SUM(I69:L69)&gt;0.001,(_xlfn.IFS(F69="INCREMENTO",SUM(I69:L69)/H69,F69="MANTENIMIENTO",SUM(I69:L69)/(H69*Tabla2[[#This Row],[N.X]])))),"ESPECÍFICAR TIPO DE META"))&gt;1,"100%",IF(F69="","ESPECÍFICAR TIPO DE META",_xlfn.IFNA(_xlfn.IFS(SUM(I69:L69)=0,0%,SUM(I69:L69)&gt;0.001,(_xlfn.IFS(F69="INCREMENTO",SUM(I69:L69)/H69,F69="MANTENIMIENTO",SUM(I69:L69)/(H69*Tabla2[[#This Row],[N.X]])))),"ESPECÍFICAR TIPO DE META")))</f>
        <v>0</v>
      </c>
      <c r="AF69" s="218">
        <f>'MIPG INSTITUCIONAL'!N75</f>
        <v>0</v>
      </c>
      <c r="AG69" s="219" t="str">
        <f>'MIPG INSTITUCIONAL'!O75</f>
        <v>Talento Humano, Recursos Físicos y Tecnológicos</v>
      </c>
      <c r="AH69" s="220" t="str">
        <f>'MIPG INSTITUCIONAL'!P75</f>
        <v>Subdirección Técnica</v>
      </c>
      <c r="AI69" s="171" t="str">
        <f>'MIPG INSTITUCIONAL'!P75</f>
        <v>Subdirección Técnica</v>
      </c>
    </row>
    <row r="70" spans="2:35" ht="68.45" customHeight="1" x14ac:dyDescent="0.25">
      <c r="B70" s="200" t="s">
        <v>342</v>
      </c>
      <c r="C70" s="203" t="s">
        <v>169</v>
      </c>
      <c r="D70" s="278" t="str">
        <f>'MIPG INSTITUCIONAL'!F76</f>
        <v>Realizar  audiencia Pública de Rendición de Cuentas.</v>
      </c>
      <c r="E70" s="201" t="str">
        <f>'MIPG INSTITUCIONAL'!G76</f>
        <v>Audiencia Pública de Rendición de Cuentas</v>
      </c>
      <c r="F70" s="202" t="s">
        <v>338</v>
      </c>
      <c r="G70" s="231">
        <f t="shared" ref="G70:G98" si="14">COUNTIF(R70:U70,"x")</f>
        <v>1</v>
      </c>
      <c r="H70" s="204">
        <f>'MIPG INSTITUCIONAL'!H76</f>
        <v>1</v>
      </c>
      <c r="I70" s="228">
        <f>'MIPG INSTITUCIONAL'!I76</f>
        <v>0</v>
      </c>
      <c r="J70" s="183">
        <f>'MIPG INSTITUCIONAL'!J76</f>
        <v>0</v>
      </c>
      <c r="K70" s="183">
        <f>'MIPG INSTITUCIONAL'!K76</f>
        <v>0</v>
      </c>
      <c r="L70" s="184">
        <f>'MIPG INSTITUCIONAL'!L76</f>
        <v>0</v>
      </c>
      <c r="M70" s="206"/>
      <c r="N70" s="207">
        <v>1</v>
      </c>
      <c r="O70" s="207"/>
      <c r="P70" s="207"/>
      <c r="Q70" s="208" t="str">
        <f t="shared" ref="Q70:Q98" si="15">_xlfn.IFNA(IF(_xlfn.IFS(F70="MANTENIMIENTO",SUM(M70:P70)/G70,F70="INCREMENTO",SUM(M70:P70))=H70,"SI",""),"")</f>
        <v>SI</v>
      </c>
      <c r="R70" s="209">
        <f>'MIPG INSTITUCIONAL'!Q76</f>
        <v>0</v>
      </c>
      <c r="S70" s="210" t="str">
        <f>'MIPG INSTITUCIONAL'!R76</f>
        <v>x</v>
      </c>
      <c r="T70" s="210">
        <f>'MIPG INSTITUCIONAL'!S76</f>
        <v>0</v>
      </c>
      <c r="U70" s="211">
        <f>'MIPG INSTITUCIONAL'!T76</f>
        <v>0</v>
      </c>
      <c r="V70" s="212" t="str">
        <f t="shared" si="9"/>
        <v>4</v>
      </c>
      <c r="W70" s="212" t="str">
        <f t="shared" si="10"/>
        <v>3</v>
      </c>
      <c r="X70" s="212" t="str">
        <f t="shared" si="11"/>
        <v>4</v>
      </c>
      <c r="Y70" s="212" t="str">
        <f t="shared" si="12"/>
        <v>4</v>
      </c>
      <c r="Z70" s="221" t="str">
        <f>IF((IF(Tabla2[[#This Row],[Calculo1 ]]="1",_xlfn.IFS(W70="1",IF((J70/H70)&gt;100%,100%,J70/H70),W70="2",IF((J70/N70)&gt;100%,100%,J70/N70),W70="3","0%",W70="4","0")+Tabla2[[#This Row],[ III TRIM 20217]],_xlfn.IFS(W70="1",IF((J70/H70)&gt;100%,100%,J70/H70),W70="2",IF((J70/N70)&gt;100%,100%,J70/N70),W70="3","0%",W70="4","")))=100%,100%,(IF(Tabla2[[#This Row],[Calculo1 ]]="1",_xlfn.IFS(W70="1",IF((J70/H70)&gt;100%,100%,J70/H70),W70="2",IF((J70/N70)&gt;100%,100%,J70/N70),W70="3","0%",W70="4","0")+Tabla2[[#This Row],[ III TRIM 20217]],_xlfn.IFS(W70="1",IF((J70/H70)&gt;100%,100%,J70/H70),W70="2",IF((J70/N70)&gt;100%,100%,J70/N70),W70="3","0%",W70="4",""))))</f>
        <v>0%</v>
      </c>
      <c r="AA70" s="214" t="str">
        <f t="shared" ref="AA70:AA98" si="16">_xlfn.IFS(V70="1",IF((I70/H70)&gt;100%,"100%",I70/H70),V70="2",IF((I70/M70)&gt;100%,"100%",I70/M70),V70="3","0%",V70="4","")</f>
        <v/>
      </c>
      <c r="AB70" s="215">
        <f>_xlfn.IFNA(INDEX(Hoja1!$C$3:$C$230,MATCH(Tabla2[[#This Row],[Calculo5]],Hoja1!$B$3:$B$230,0)),"")</f>
        <v>9.9999999999999998E-17</v>
      </c>
      <c r="AC70" s="215" t="str">
        <f t="shared" ref="AC70:AC98" si="17">_xlfn.IFS(X70="1",IF((K70/J70)&gt;100%,"100%",K70/J70),X70="2",IF((K70/O70)&gt;100%,"100%",K70/O70),X70="3","0%",X70="4","")</f>
        <v/>
      </c>
      <c r="AD70" s="216" t="str">
        <f t="shared" ref="AD70:AD98" si="18">_xlfn.IFS(Y70="1",IF((L70/K70)&gt;100%,"100%",L70/K70),Y70="2",IF((L70/P70)&gt;100%,"100%",L70/P70),Y70="3","0%",Y70="4","")</f>
        <v/>
      </c>
      <c r="AE70" s="217">
        <f>IF(IF(F70="","ESPECÍFICAR TIPO DE META",_xlfn.IFNA(_xlfn.IFS(SUM(I70:L70)=0,0%,SUM(I70:L70)&gt;0.001,(_xlfn.IFS(F70="INCREMENTO",SUM(I70:L70)/H70,F70="MANTENIMIENTO",SUM(I70:L70)/(H70*Tabla2[[#This Row],[N.X]])))),"ESPECÍFICAR TIPO DE META"))&gt;1,"100%",IF(F70="","ESPECÍFICAR TIPO DE META",_xlfn.IFNA(_xlfn.IFS(SUM(I70:L70)=0,0%,SUM(I70:L70)&gt;0.001,(_xlfn.IFS(F70="INCREMENTO",SUM(I70:L70)/H70,F70="MANTENIMIENTO",SUM(I70:L70)/(H70*Tabla2[[#This Row],[N.X]])))),"ESPECÍFICAR TIPO DE META")))</f>
        <v>0</v>
      </c>
      <c r="AF70" s="218">
        <f>'MIPG INSTITUCIONAL'!N76</f>
        <v>0</v>
      </c>
      <c r="AG70" s="219" t="str">
        <f>'MIPG INSTITUCIONAL'!O76</f>
        <v>Talento Humano, Recursos Físicos y Tecnológicos</v>
      </c>
      <c r="AH70" s="220" t="str">
        <f>'MIPG INSTITUCIONAL'!P76</f>
        <v>Subdirección Técnica</v>
      </c>
      <c r="AI70" s="171" t="str">
        <f>'MIPG INSTITUCIONAL'!P76</f>
        <v>Subdirección Técnica</v>
      </c>
    </row>
    <row r="71" spans="2:35" ht="68.45" customHeight="1" x14ac:dyDescent="0.25">
      <c r="B71" s="200" t="s">
        <v>342</v>
      </c>
      <c r="C71" s="203" t="s">
        <v>203</v>
      </c>
      <c r="D71" s="278" t="str">
        <f>'MIPG INSTITUCIONAL'!F77</f>
        <v>Publicar de manera permanente  información de interés del IMEBU en carteleras, página web y otros lugares visibles, consultando grupos de valor</v>
      </c>
      <c r="E71" s="201" t="str">
        <f>'MIPG INSTITUCIONAL'!G77</f>
        <v>Información de interés del IMEBU publicada en carteleras, página web y otros lugares visibles</v>
      </c>
      <c r="F71" s="202" t="s">
        <v>339</v>
      </c>
      <c r="G71" s="232">
        <f t="shared" si="14"/>
        <v>4</v>
      </c>
      <c r="H71" s="230">
        <f>'MIPG INSTITUCIONAL'!H77</f>
        <v>1</v>
      </c>
      <c r="I71" s="227">
        <f>'MIPG INSTITUCIONAL'!I77</f>
        <v>0</v>
      </c>
      <c r="J71" s="183">
        <f>'MIPG INSTITUCIONAL'!J77</f>
        <v>0</v>
      </c>
      <c r="K71" s="183">
        <f>'MIPG INSTITUCIONAL'!K77</f>
        <v>0</v>
      </c>
      <c r="L71" s="184">
        <f>'MIPG INSTITUCIONAL'!L77</f>
        <v>0</v>
      </c>
      <c r="M71" s="168">
        <v>1</v>
      </c>
      <c r="N71" s="169">
        <v>1</v>
      </c>
      <c r="O71" s="169">
        <v>1</v>
      </c>
      <c r="P71" s="169">
        <v>1</v>
      </c>
      <c r="Q71" s="208" t="str">
        <f t="shared" si="15"/>
        <v>SI</v>
      </c>
      <c r="R71" s="209" t="str">
        <f>'MIPG INSTITUCIONAL'!Q77</f>
        <v>x</v>
      </c>
      <c r="S71" s="210" t="str">
        <f>'MIPG INSTITUCIONAL'!R77</f>
        <v>x</v>
      </c>
      <c r="T71" s="210" t="str">
        <f>'MIPG INSTITUCIONAL'!S77</f>
        <v>x</v>
      </c>
      <c r="U71" s="211" t="str">
        <f>'MIPG INSTITUCIONAL'!T77</f>
        <v>x</v>
      </c>
      <c r="V71" s="212" t="str">
        <f t="shared" si="9"/>
        <v>3</v>
      </c>
      <c r="W71" s="212" t="str">
        <f t="shared" si="10"/>
        <v>3</v>
      </c>
      <c r="X71" s="212" t="str">
        <f t="shared" si="11"/>
        <v>3</v>
      </c>
      <c r="Y71" s="212" t="str">
        <f t="shared" si="12"/>
        <v>3</v>
      </c>
      <c r="Z71" s="221" t="str">
        <f>IF((IF(Tabla2[[#This Row],[Calculo1 ]]="1",_xlfn.IFS(W71="1",IF((J71/H71)&gt;100%,100%,J71/H71),W71="2",IF((J71/N71)&gt;100%,100%,J71/N71),W71="3","0%",W71="4","0")+Tabla2[[#This Row],[ III TRIM 20217]],_xlfn.IFS(W71="1",IF((J71/H71)&gt;100%,100%,J71/H71),W71="2",IF((J71/N71)&gt;100%,100%,J71/N71),W71="3","0%",W71="4","")))=100%,100%,(IF(Tabla2[[#This Row],[Calculo1 ]]="1",_xlfn.IFS(W71="1",IF((J71/H71)&gt;100%,100%,J71/H71),W71="2",IF((J71/N71)&gt;100%,100%,J71/N71),W71="3","0%",W71="4","0")+Tabla2[[#This Row],[ III TRIM 20217]],_xlfn.IFS(W71="1",IF((J71/H71)&gt;100%,100%,J71/H71),W71="2",IF((J71/N71)&gt;100%,100%,J71/N71),W71="3","0%",W71="4",""))))</f>
        <v>0%</v>
      </c>
      <c r="AA71" s="214" t="str">
        <f t="shared" si="16"/>
        <v>0%</v>
      </c>
      <c r="AB71" s="215">
        <f>_xlfn.IFNA(INDEX(Hoja1!$C$3:$C$230,MATCH(Tabla2[[#This Row],[Calculo5]],Hoja1!$B$3:$B$230,0)),"")</f>
        <v>9.9999999999999998E-17</v>
      </c>
      <c r="AC71" s="215" t="str">
        <f t="shared" si="17"/>
        <v>0%</v>
      </c>
      <c r="AD71" s="216" t="str">
        <f t="shared" si="18"/>
        <v>0%</v>
      </c>
      <c r="AE71" s="217">
        <f>IF(IF(F71="","ESPECÍFICAR TIPO DE META",_xlfn.IFNA(_xlfn.IFS(SUM(I71:L71)=0,0%,SUM(I71:L71)&gt;0.001,(_xlfn.IFS(F71="INCREMENTO",SUM(I71:L71)/H71,F71="MANTENIMIENTO",SUM(I71:L71)/(H71*Tabla2[[#This Row],[N.X]])))),"ESPECÍFICAR TIPO DE META"))&gt;1,"100%",IF(F71="","ESPECÍFICAR TIPO DE META",_xlfn.IFNA(_xlfn.IFS(SUM(I71:L71)=0,0%,SUM(I71:L71)&gt;0.001,(_xlfn.IFS(F71="INCREMENTO",SUM(I71:L71)/H71,F71="MANTENIMIENTO",SUM(I71:L71)/(H71*Tabla2[[#This Row],[N.X]])))),"ESPECÍFICAR TIPO DE META")))</f>
        <v>0</v>
      </c>
      <c r="AF71" s="218" t="str">
        <f>'MIPG INSTITUCIONAL'!N77</f>
        <v>Se publica el 100% de la información de interés, a través de la instalación de la cartelera con publicaciones permanentes sobre los valores de integridad, protocolos de bioseguridad, temas ambientales, entre otros. Así mismo se ha publicado en pagina web (informes de gestión presentados al Concejo Municipal) y redes sociales (facebook line y twitter) la oferta institucional y eventos.</v>
      </c>
      <c r="AG71" s="219" t="str">
        <f>'MIPG INSTITUCIONAL'!O77</f>
        <v>Talento Humano, Recursos Físicos y Tecnológicos</v>
      </c>
      <c r="AH71" s="220" t="str">
        <f>'MIPG INSTITUCIONAL'!P77</f>
        <v>Subdirección Administrativa y Financiera</v>
      </c>
      <c r="AI71" s="171" t="str">
        <f>'MIPG INSTITUCIONAL'!P77</f>
        <v>Subdirección Administrativa y Financiera</v>
      </c>
    </row>
    <row r="72" spans="2:35" ht="68.45" customHeight="1" x14ac:dyDescent="0.25">
      <c r="B72" s="200" t="s">
        <v>342</v>
      </c>
      <c r="C72" s="203" t="s">
        <v>203</v>
      </c>
      <c r="D72" s="278" t="str">
        <f>D71</f>
        <v>Publicar de manera permanente  información de interés del IMEBU en carteleras, página web y otros lugares visibles, consultando grupos de valor</v>
      </c>
      <c r="E72" s="201" t="str">
        <f>'MIPG INSTITUCIONAL'!G78</f>
        <v>Política de Protección de datos actualizada</v>
      </c>
      <c r="F72" s="202" t="s">
        <v>338</v>
      </c>
      <c r="G72" s="232">
        <f t="shared" si="14"/>
        <v>4</v>
      </c>
      <c r="H72" s="204">
        <f>'MIPG INSTITUCIONAL'!H78</f>
        <v>1</v>
      </c>
      <c r="I72" s="228">
        <f>'MIPG INSTITUCIONAL'!I78</f>
        <v>0</v>
      </c>
      <c r="J72" s="183">
        <f>'MIPG INSTITUCIONAL'!J78</f>
        <v>0</v>
      </c>
      <c r="K72" s="183">
        <f>'MIPG INSTITUCIONAL'!K78</f>
        <v>0</v>
      </c>
      <c r="L72" s="184">
        <f>'MIPG INSTITUCIONAL'!L78</f>
        <v>0</v>
      </c>
      <c r="M72" s="206">
        <v>0.25</v>
      </c>
      <c r="N72" s="207">
        <v>0.25</v>
      </c>
      <c r="O72" s="207">
        <v>0.25</v>
      </c>
      <c r="P72" s="207">
        <v>0.25</v>
      </c>
      <c r="Q72" s="208" t="str">
        <f t="shared" si="15"/>
        <v>SI</v>
      </c>
      <c r="R72" s="209" t="str">
        <f>'MIPG INSTITUCIONAL'!Q78</f>
        <v>x</v>
      </c>
      <c r="S72" s="210" t="str">
        <f>'MIPG INSTITUCIONAL'!R78</f>
        <v>x</v>
      </c>
      <c r="T72" s="210" t="str">
        <f>'MIPG INSTITUCIONAL'!S78</f>
        <v>x</v>
      </c>
      <c r="U72" s="211" t="str">
        <f>'MIPG INSTITUCIONAL'!T78</f>
        <v>x</v>
      </c>
      <c r="V72" s="212" t="str">
        <f t="shared" si="9"/>
        <v>3</v>
      </c>
      <c r="W72" s="212" t="str">
        <f t="shared" si="10"/>
        <v>3</v>
      </c>
      <c r="X72" s="212" t="str">
        <f t="shared" si="11"/>
        <v>3</v>
      </c>
      <c r="Y72" s="212" t="str">
        <f t="shared" si="12"/>
        <v>3</v>
      </c>
      <c r="Z72" s="221" t="str">
        <f>IF((IF(Tabla2[[#This Row],[Calculo1 ]]="1",_xlfn.IFS(W72="1",IF((J72/H72)&gt;100%,100%,J72/H72),W72="2",IF((J72/N72)&gt;100%,100%,J72/N72),W72="3","0%",W72="4","0")+Tabla2[[#This Row],[ III TRIM 20217]],_xlfn.IFS(W72="1",IF((J72/H72)&gt;100%,100%,J72/H72),W72="2",IF((J72/N72)&gt;100%,100%,J72/N72),W72="3","0%",W72="4","")))=100%,100%,(IF(Tabla2[[#This Row],[Calculo1 ]]="1",_xlfn.IFS(W72="1",IF((J72/H72)&gt;100%,100%,J72/H72),W72="2",IF((J72/N72)&gt;100%,100%,J72/N72),W72="3","0%",W72="4","0")+Tabla2[[#This Row],[ III TRIM 20217]],_xlfn.IFS(W72="1",IF((J72/H72)&gt;100%,100%,J72/H72),W72="2",IF((J72/N72)&gt;100%,100%,J72/N72),W72="3","0%",W72="4",""))))</f>
        <v>0%</v>
      </c>
      <c r="AA72" s="214" t="str">
        <f t="shared" si="16"/>
        <v>0%</v>
      </c>
      <c r="AB72" s="215">
        <f>_xlfn.IFNA(INDEX(Hoja1!$C$3:$C$230,MATCH(Tabla2[[#This Row],[Calculo5]],Hoja1!$B$3:$B$230,0)),"")</f>
        <v>9.9999999999999998E-17</v>
      </c>
      <c r="AC72" s="215" t="str">
        <f t="shared" si="17"/>
        <v>0%</v>
      </c>
      <c r="AD72" s="216" t="str">
        <f t="shared" si="18"/>
        <v>0%</v>
      </c>
      <c r="AE72" s="217">
        <f>IF(IF(F72="","ESPECÍFICAR TIPO DE META",_xlfn.IFNA(_xlfn.IFS(SUM(I72:L72)=0,0%,SUM(I72:L72)&gt;0.001,(_xlfn.IFS(F72="INCREMENTO",SUM(I72:L72)/H72,F72="MANTENIMIENTO",SUM(I72:L72)/(H72*Tabla2[[#This Row],[N.X]])))),"ESPECÍFICAR TIPO DE META"))&gt;1,"100%",IF(F72="","ESPECÍFICAR TIPO DE META",_xlfn.IFNA(_xlfn.IFS(SUM(I72:L72)=0,0%,SUM(I72:L72)&gt;0.001,(_xlfn.IFS(F72="INCREMENTO",SUM(I72:L72)/H72,F72="MANTENIMIENTO",SUM(I72:L72)/(H72*Tabla2[[#This Row],[N.X]])))),"ESPECÍFICAR TIPO DE META")))</f>
        <v>0</v>
      </c>
      <c r="AF72" s="218" t="str">
        <f>'MIPG INSTITUCIONAL'!N78</f>
        <v>Se cuenta con el documento preliminar de la actualización de la política de protección de datos.</v>
      </c>
      <c r="AG72" s="219" t="str">
        <f>'MIPG INSTITUCIONAL'!O78</f>
        <v>Talento Humano, Recursos Físicos y Tecnológicos</v>
      </c>
      <c r="AH72" s="220" t="str">
        <f>'MIPG INSTITUCIONAL'!P78</f>
        <v>Subdirección Administrativa y Financiera - Profesional Ingeniero de Sistemas</v>
      </c>
      <c r="AI72" s="171" t="str">
        <f>'MIPG INSTITUCIONAL'!P78</f>
        <v>Subdirección Administrativa y Financiera - Profesional Ingeniero de Sistemas</v>
      </c>
    </row>
    <row r="73" spans="2:35" ht="68.45" customHeight="1" x14ac:dyDescent="0.25">
      <c r="B73" s="200" t="s">
        <v>342</v>
      </c>
      <c r="C73" s="203" t="s">
        <v>203</v>
      </c>
      <c r="D73" s="278" t="str">
        <f>'MIPG INSTITUCIONAL'!F79</f>
        <v>Publicar en pagina web los resultados de  la gestión del IMEBU para el conocimiento  de los grupos de valor.</v>
      </c>
      <c r="E73" s="201" t="str">
        <f>'MIPG INSTITUCIONAL'!G79</f>
        <v>Resultados de gestión del IMEBU publicados en la página web .</v>
      </c>
      <c r="F73" s="202" t="s">
        <v>339</v>
      </c>
      <c r="G73" s="231">
        <f t="shared" si="14"/>
        <v>3</v>
      </c>
      <c r="H73" s="225">
        <f>'MIPG INSTITUCIONAL'!H79</f>
        <v>1</v>
      </c>
      <c r="I73" s="227">
        <f>'MIPG INSTITUCIONAL'!I79</f>
        <v>0</v>
      </c>
      <c r="J73" s="183">
        <f>'MIPG INSTITUCIONAL'!J79</f>
        <v>0</v>
      </c>
      <c r="K73" s="183">
        <f>'MIPG INSTITUCIONAL'!K79</f>
        <v>0</v>
      </c>
      <c r="L73" s="184">
        <f>'MIPG INSTITUCIONAL'!L79</f>
        <v>0</v>
      </c>
      <c r="M73" s="168"/>
      <c r="N73" s="169">
        <v>1</v>
      </c>
      <c r="O73" s="169">
        <v>1</v>
      </c>
      <c r="P73" s="169">
        <v>1</v>
      </c>
      <c r="Q73" s="208" t="str">
        <f t="shared" si="15"/>
        <v>SI</v>
      </c>
      <c r="R73" s="209">
        <f>'MIPG INSTITUCIONAL'!Q79</f>
        <v>0</v>
      </c>
      <c r="S73" s="210" t="str">
        <f>'MIPG INSTITUCIONAL'!R79</f>
        <v>x</v>
      </c>
      <c r="T73" s="210" t="str">
        <f>'MIPG INSTITUCIONAL'!S79</f>
        <v>x</v>
      </c>
      <c r="U73" s="211" t="str">
        <f>'MIPG INSTITUCIONAL'!T79</f>
        <v>x</v>
      </c>
      <c r="V73" s="212" t="str">
        <f t="shared" si="9"/>
        <v>4</v>
      </c>
      <c r="W73" s="212" t="str">
        <f t="shared" si="10"/>
        <v>3</v>
      </c>
      <c r="X73" s="212" t="str">
        <f t="shared" si="11"/>
        <v>3</v>
      </c>
      <c r="Y73" s="212" t="str">
        <f t="shared" si="12"/>
        <v>3</v>
      </c>
      <c r="Z73" s="221" t="str">
        <f>IF((IF(Tabla2[[#This Row],[Calculo1 ]]="1",_xlfn.IFS(W73="1",IF((J73/H73)&gt;100%,100%,J73/H73),W73="2",IF((J73/N73)&gt;100%,100%,J73/N73),W73="3","0%",W73="4","0")+Tabla2[[#This Row],[ III TRIM 20217]],_xlfn.IFS(W73="1",IF((J73/H73)&gt;100%,100%,J73/H73),W73="2",IF((J73/N73)&gt;100%,100%,J73/N73),W73="3","0%",W73="4","")))=100%,100%,(IF(Tabla2[[#This Row],[Calculo1 ]]="1",_xlfn.IFS(W73="1",IF((J73/H73)&gt;100%,100%,J73/H73),W73="2",IF((J73/N73)&gt;100%,100%,J73/N73),W73="3","0%",W73="4","0")+Tabla2[[#This Row],[ III TRIM 20217]],_xlfn.IFS(W73="1",IF((J73/H73)&gt;100%,100%,J73/H73),W73="2",IF((J73/N73)&gt;100%,100%,J73/N73),W73="3","0%",W73="4",""))))</f>
        <v>0%</v>
      </c>
      <c r="AA73" s="214" t="str">
        <f t="shared" si="16"/>
        <v/>
      </c>
      <c r="AB73" s="215">
        <f>_xlfn.IFNA(INDEX(Hoja1!$C$3:$C$230,MATCH(Tabla2[[#This Row],[Calculo5]],Hoja1!$B$3:$B$230,0)),"")</f>
        <v>9.9999999999999998E-17</v>
      </c>
      <c r="AC73" s="215" t="str">
        <f t="shared" si="17"/>
        <v>0%</v>
      </c>
      <c r="AD73" s="216" t="str">
        <f t="shared" si="18"/>
        <v>0%</v>
      </c>
      <c r="AE73" s="217">
        <f>IF(IF(F73="","ESPECÍFICAR TIPO DE META",_xlfn.IFNA(_xlfn.IFS(SUM(I73:L73)=0,0%,SUM(I73:L73)&gt;0.001,(_xlfn.IFS(F73="INCREMENTO",SUM(I73:L73)/H73,F73="MANTENIMIENTO",SUM(I73:L73)/(H73*Tabla2[[#This Row],[N.X]])))),"ESPECÍFICAR TIPO DE META"))&gt;1,"100%",IF(F73="","ESPECÍFICAR TIPO DE META",_xlfn.IFNA(_xlfn.IFS(SUM(I73:L73)=0,0%,SUM(I73:L73)&gt;0.001,(_xlfn.IFS(F73="INCREMENTO",SUM(I73:L73)/H73,F73="MANTENIMIENTO",SUM(I73:L73)/(H73*Tabla2[[#This Row],[N.X]])))),"ESPECÍFICAR TIPO DE META")))</f>
        <v>0</v>
      </c>
      <c r="AF73" s="218" t="str">
        <f>'MIPG INSTITUCIONAL'!N79</f>
        <v>Resultados de la gestión IMEBU publicada en la página WEB</v>
      </c>
      <c r="AG73" s="219" t="str">
        <f>'MIPG INSTITUCIONAL'!O79</f>
        <v>Talento Humano, Recursos Físicos y Tecnológicos</v>
      </c>
      <c r="AH73" s="220" t="str">
        <f>'MIPG INSTITUCIONAL'!P79</f>
        <v>Subdirección Administrativa y Financiera - Profesional Ingeniero de Sistemas</v>
      </c>
      <c r="AI73" s="171" t="str">
        <f>'MIPG INSTITUCIONAL'!P79</f>
        <v>Subdirección Administrativa y Financiera - Profesional Ingeniero de Sistemas</v>
      </c>
    </row>
    <row r="74" spans="2:35" ht="68.45" customHeight="1" x14ac:dyDescent="0.25">
      <c r="B74" s="200" t="s">
        <v>342</v>
      </c>
      <c r="C74" s="203" t="s">
        <v>203</v>
      </c>
      <c r="D74" s="278" t="str">
        <f>'MIPG INSTITUCIONAL'!F80</f>
        <v>Realizar el seguimiento a los  indicadores de gestión por proceso</v>
      </c>
      <c r="E74" s="201" t="str">
        <f>'MIPG INSTITUCIONAL'!G80</f>
        <v>Informe del seguimiento de Indicadores de gestión por proceso .</v>
      </c>
      <c r="F74" s="202" t="s">
        <v>338</v>
      </c>
      <c r="G74" s="232">
        <f t="shared" si="14"/>
        <v>4</v>
      </c>
      <c r="H74" s="204">
        <f>'MIPG INSTITUCIONAL'!H80</f>
        <v>4</v>
      </c>
      <c r="I74" s="224">
        <f>'MIPG INSTITUCIONAL'!I80</f>
        <v>0</v>
      </c>
      <c r="J74" s="183">
        <f>'MIPG INSTITUCIONAL'!J80</f>
        <v>0</v>
      </c>
      <c r="K74" s="183">
        <f>'MIPG INSTITUCIONAL'!K80</f>
        <v>0</v>
      </c>
      <c r="L74" s="184">
        <f>'MIPG INSTITUCIONAL'!L80</f>
        <v>0</v>
      </c>
      <c r="M74" s="206">
        <v>1</v>
      </c>
      <c r="N74" s="207">
        <v>1</v>
      </c>
      <c r="O74" s="207">
        <v>1</v>
      </c>
      <c r="P74" s="207">
        <v>1</v>
      </c>
      <c r="Q74" s="208" t="str">
        <f t="shared" si="15"/>
        <v>SI</v>
      </c>
      <c r="R74" s="209" t="str">
        <f>'MIPG INSTITUCIONAL'!Q80</f>
        <v>x</v>
      </c>
      <c r="S74" s="210" t="str">
        <f>'MIPG INSTITUCIONAL'!R80</f>
        <v>x</v>
      </c>
      <c r="T74" s="210" t="str">
        <f>'MIPG INSTITUCIONAL'!S80</f>
        <v>x</v>
      </c>
      <c r="U74" s="211" t="str">
        <f>'MIPG INSTITUCIONAL'!T80</f>
        <v>x</v>
      </c>
      <c r="V74" s="212" t="str">
        <f t="shared" si="9"/>
        <v>3</v>
      </c>
      <c r="W74" s="212" t="str">
        <f t="shared" si="10"/>
        <v>3</v>
      </c>
      <c r="X74" s="212" t="str">
        <f t="shared" si="11"/>
        <v>3</v>
      </c>
      <c r="Y74" s="212" t="str">
        <f t="shared" si="12"/>
        <v>3</v>
      </c>
      <c r="Z74" s="221" t="str">
        <f>IF((IF(Tabla2[[#This Row],[Calculo1 ]]="1",_xlfn.IFS(W74="1",IF((J74/H74)&gt;100%,100%,J74/H74),W74="2",IF((J74/N74)&gt;100%,100%,J74/N74),W74="3","0%",W74="4","0")+Tabla2[[#This Row],[ III TRIM 20217]],_xlfn.IFS(W74="1",IF((J74/H74)&gt;100%,100%,J74/H74),W74="2",IF((J74/N74)&gt;100%,100%,J74/N74),W74="3","0%",W74="4","")))=100%,100%,(IF(Tabla2[[#This Row],[Calculo1 ]]="1",_xlfn.IFS(W74="1",IF((J74/H74)&gt;100%,100%,J74/H74),W74="2",IF((J74/N74)&gt;100%,100%,J74/N74),W74="3","0%",W74="4","0")+Tabla2[[#This Row],[ III TRIM 20217]],_xlfn.IFS(W74="1",IF((J74/H74)&gt;100%,100%,J74/H74),W74="2",IF((J74/N74)&gt;100%,100%,J74/N74),W74="3","0%",W74="4",""))))</f>
        <v>0%</v>
      </c>
      <c r="AA74" s="214" t="str">
        <f t="shared" si="16"/>
        <v>0%</v>
      </c>
      <c r="AB74" s="215">
        <f>_xlfn.IFNA(INDEX(Hoja1!$C$3:$C$230,MATCH(Tabla2[[#This Row],[Calculo5]],Hoja1!$B$3:$B$230,0)),"")</f>
        <v>9.9999999999999998E-17</v>
      </c>
      <c r="AC74" s="215" t="str">
        <f t="shared" si="17"/>
        <v>0%</v>
      </c>
      <c r="AD74" s="216" t="str">
        <f t="shared" si="18"/>
        <v>0%</v>
      </c>
      <c r="AE74" s="217">
        <f>IF(IF(F74="","ESPECÍFICAR TIPO DE META",_xlfn.IFNA(_xlfn.IFS(SUM(I74:L74)=0,0%,SUM(I74:L74)&gt;0.001,(_xlfn.IFS(F74="INCREMENTO",SUM(I74:L74)/H74,F74="MANTENIMIENTO",SUM(I74:L74)/(H74*Tabla2[[#This Row],[N.X]])))),"ESPECÍFICAR TIPO DE META"))&gt;1,"100%",IF(F74="","ESPECÍFICAR TIPO DE META",_xlfn.IFNA(_xlfn.IFS(SUM(I74:L74)=0,0%,SUM(I74:L74)&gt;0.001,(_xlfn.IFS(F74="INCREMENTO",SUM(I74:L74)/H74,F74="MANTENIMIENTO",SUM(I74:L74)/(H74*Tabla2[[#This Row],[N.X]])))),"ESPECÍFICAR TIPO DE META")))</f>
        <v>0</v>
      </c>
      <c r="AF74" s="218" t="str">
        <f>'MIPG INSTITUCIONAL'!N80</f>
        <v>Se realizó el informe de monitoreo de la matriz de indicadores de gestión por cada proceso con corte 30 de septiembre de 2021.</v>
      </c>
      <c r="AG74" s="219" t="str">
        <f>'MIPG INSTITUCIONAL'!O80</f>
        <v>Talento Humano, Recursos Físicos y Tecnológicos</v>
      </c>
      <c r="AH74" s="220" t="str">
        <f>'MIPG INSTITUCIONAL'!P80</f>
        <v>Subdirección Técnica</v>
      </c>
      <c r="AI74" s="171" t="str">
        <f>'MIPG INSTITUCIONAL'!P80</f>
        <v>Subdirección Técnica</v>
      </c>
    </row>
    <row r="75" spans="2:35" ht="68.45" customHeight="1" x14ac:dyDescent="0.25">
      <c r="B75" s="200" t="s">
        <v>342</v>
      </c>
      <c r="C75" s="203" t="s">
        <v>203</v>
      </c>
      <c r="D75" s="289" t="str">
        <f>'MIPG INSTITUCIONAL'!F81</f>
        <v>Actualizar el plan de  preservación digital a largo plazo - Sistema integrado de conservación -  SIC</v>
      </c>
      <c r="E75" s="201" t="str">
        <f>'MIPG INSTITUCIONAL'!G81</f>
        <v>Plan de preservación Digital a largo plazo SIC 2022 actualizado</v>
      </c>
      <c r="F75" s="202" t="s">
        <v>339</v>
      </c>
      <c r="G75" s="231">
        <f t="shared" si="14"/>
        <v>2</v>
      </c>
      <c r="H75" s="288">
        <v>1</v>
      </c>
      <c r="I75" s="224">
        <f>'MIPG INSTITUCIONAL'!I81</f>
        <v>0</v>
      </c>
      <c r="J75" s="183">
        <f>'MIPG INSTITUCIONAL'!J81</f>
        <v>0</v>
      </c>
      <c r="K75" s="183">
        <f>'MIPG INSTITUCIONAL'!K81</f>
        <v>0</v>
      </c>
      <c r="L75" s="184">
        <f>'MIPG INSTITUCIONAL'!L81</f>
        <v>0</v>
      </c>
      <c r="M75" s="206"/>
      <c r="N75" s="207"/>
      <c r="O75" s="207">
        <v>1</v>
      </c>
      <c r="P75" s="207">
        <v>1</v>
      </c>
      <c r="Q75" s="208" t="str">
        <f t="shared" si="15"/>
        <v>SI</v>
      </c>
      <c r="R75" s="209">
        <f>'MIPG INSTITUCIONAL'!Q81</f>
        <v>0</v>
      </c>
      <c r="S75" s="210">
        <f>'MIPG INSTITUCIONAL'!R81</f>
        <v>0</v>
      </c>
      <c r="T75" s="210" t="str">
        <f>'MIPG INSTITUCIONAL'!S81</f>
        <v>x</v>
      </c>
      <c r="U75" s="211" t="str">
        <f>'MIPG INSTITUCIONAL'!T81</f>
        <v>x</v>
      </c>
      <c r="V75" s="212" t="str">
        <f t="shared" si="9"/>
        <v>4</v>
      </c>
      <c r="W75" s="212" t="str">
        <f t="shared" si="10"/>
        <v>4</v>
      </c>
      <c r="X75" s="212" t="str">
        <f t="shared" si="11"/>
        <v>3</v>
      </c>
      <c r="Y75" s="212" t="str">
        <f t="shared" si="12"/>
        <v>3</v>
      </c>
      <c r="Z75" s="221" t="str">
        <f>IF((IF(Tabla2[[#This Row],[Calculo1 ]]="1",_xlfn.IFS(W75="1",IF((J75/H75)&gt;100%,100%,J75/H75),W75="2",IF((J75/N75)&gt;100%,100%,J75/N75),W75="3","0%",W75="4","0")+Tabla2[[#This Row],[ III TRIM 20217]],_xlfn.IFS(W75="1",IF((J75/H75)&gt;100%,100%,J75/H75),W75="2",IF((J75/N75)&gt;100%,100%,J75/N75),W75="3","0%",W75="4","")))=100%,100%,(IF(Tabla2[[#This Row],[Calculo1 ]]="1",_xlfn.IFS(W75="1",IF((J75/H75)&gt;100%,100%,J75/H75),W75="2",IF((J75/N75)&gt;100%,100%,J75/N75),W75="3","0%",W75="4","0")+Tabla2[[#This Row],[ III TRIM 20217]],_xlfn.IFS(W75="1",IF((J75/H75)&gt;100%,100%,J75/H75),W75="2",IF((J75/N75)&gt;100%,100%,J75/N75),W75="3","0%",W75="4",""))))</f>
        <v/>
      </c>
      <c r="AA75" s="214" t="str">
        <f t="shared" si="16"/>
        <v/>
      </c>
      <c r="AB75" s="215" t="str">
        <f>_xlfn.IFNA(INDEX(Hoja1!$C$3:$C$230,MATCH(Tabla2[[#This Row],[Calculo5]],Hoja1!$B$3:$B$230,0)),"")</f>
        <v/>
      </c>
      <c r="AC75" s="215" t="str">
        <f t="shared" si="17"/>
        <v>0%</v>
      </c>
      <c r="AD75" s="216" t="str">
        <f t="shared" si="18"/>
        <v>0%</v>
      </c>
      <c r="AE75" s="217">
        <f>IF(IF(F75="","ESPECÍFICAR TIPO DE META",_xlfn.IFNA(_xlfn.IFS(SUM(I75:L75)=0,0%,SUM(I75:L75)&gt;0.001,(_xlfn.IFS(F75="INCREMENTO",SUM(I75:L75)/H75,F75="MANTENIMIENTO",SUM(I75:L75)/(H75*Tabla2[[#This Row],[N.X]])))),"ESPECÍFICAR TIPO DE META"))&gt;1,"100%",IF(F75="","ESPECÍFICAR TIPO DE META",_xlfn.IFNA(_xlfn.IFS(SUM(I75:L75)=0,0%,SUM(I75:L75)&gt;0.001,(_xlfn.IFS(F75="INCREMENTO",SUM(I75:L75)/H75,F75="MANTENIMIENTO",SUM(I75:L75)/(H75*Tabla2[[#This Row],[N.X]])))),"ESPECÍFICAR TIPO DE META")))</f>
        <v>0</v>
      </c>
      <c r="AF75" s="218">
        <f>'MIPG INSTITUCIONAL'!N81</f>
        <v>0</v>
      </c>
      <c r="AG75" s="219" t="str">
        <f>'MIPG INSTITUCIONAL'!O81</f>
        <v>Talento Humano, Recursos Físicos y Tecnológicos</v>
      </c>
      <c r="AH75" s="220" t="str">
        <f>'MIPG INSTITUCIONAL'!P81</f>
        <v>Subdirección Administrativa y Financiera - Profesional de archivo</v>
      </c>
      <c r="AI75" s="171" t="str">
        <f>'MIPG INSTITUCIONAL'!P81</f>
        <v>Subdirección Administrativa y Financiera - Profesional de archivo</v>
      </c>
    </row>
    <row r="76" spans="2:35" ht="68.45" customHeight="1" x14ac:dyDescent="0.25">
      <c r="B76" s="200" t="s">
        <v>342</v>
      </c>
      <c r="C76" s="203" t="s">
        <v>203</v>
      </c>
      <c r="D76" s="278" t="str">
        <f>'MIPG INSTITUCIONAL'!F82</f>
        <v>Dar continuidad  con la implementación del  PINAR 2021 - 2022 de acuerdo al cronograma de actividades establecido por la entidad</v>
      </c>
      <c r="E76" s="201" t="str">
        <f>'MIPG INSTITUCIONAL'!G82</f>
        <v>Plan Institucional de archivos de la entidad PINAR implementado 2021</v>
      </c>
      <c r="F76" s="202" t="s">
        <v>338</v>
      </c>
      <c r="G76" s="231">
        <f t="shared" si="14"/>
        <v>2</v>
      </c>
      <c r="H76" s="204">
        <f>'MIPG INSTITUCIONAL'!H82</f>
        <v>1</v>
      </c>
      <c r="I76" s="224">
        <f>'MIPG INSTITUCIONAL'!I82</f>
        <v>0</v>
      </c>
      <c r="J76" s="183">
        <f>'MIPG INSTITUCIONAL'!J82</f>
        <v>0</v>
      </c>
      <c r="K76" s="183">
        <f>'MIPG INSTITUCIONAL'!K82</f>
        <v>0</v>
      </c>
      <c r="L76" s="184">
        <f>'MIPG INSTITUCIONAL'!L82</f>
        <v>0</v>
      </c>
      <c r="M76" s="206">
        <v>0.5</v>
      </c>
      <c r="N76" s="207">
        <v>0.5</v>
      </c>
      <c r="O76" s="207"/>
      <c r="P76" s="207"/>
      <c r="Q76" s="208" t="str">
        <f t="shared" si="15"/>
        <v>SI</v>
      </c>
      <c r="R76" s="209" t="str">
        <f>'MIPG INSTITUCIONAL'!Q82</f>
        <v>x</v>
      </c>
      <c r="S76" s="210" t="str">
        <f>'MIPG INSTITUCIONAL'!R82</f>
        <v>x</v>
      </c>
      <c r="T76" s="210">
        <f>'MIPG INSTITUCIONAL'!S82</f>
        <v>0</v>
      </c>
      <c r="U76" s="211">
        <f>'MIPG INSTITUCIONAL'!T82</f>
        <v>0</v>
      </c>
      <c r="V76" s="212" t="str">
        <f t="shared" ref="V76:V98" si="19">_xlfn.IFNA(_xlfn.IFS(AND(M76="",I76&gt;0.001),"1",AND(M76&gt;0.001,I76&gt;0.001),"2",AND(M76&gt;0.001,I76=0),"3"),"4")</f>
        <v>3</v>
      </c>
      <c r="W76" s="212" t="str">
        <f t="shared" si="10"/>
        <v>3</v>
      </c>
      <c r="X76" s="212" t="str">
        <f t="shared" si="11"/>
        <v>4</v>
      </c>
      <c r="Y76" s="212" t="str">
        <f t="shared" si="12"/>
        <v>4</v>
      </c>
      <c r="Z76" s="221" t="str">
        <f>IF((IF(Tabla2[[#This Row],[Calculo1 ]]="1",_xlfn.IFS(W76="1",IF((J76/H76)&gt;100%,100%,J76/H76),W76="2",IF((J76/N76)&gt;100%,100%,J76/N76),W76="3","0%",W76="4","0")+Tabla2[[#This Row],[ III TRIM 20217]],_xlfn.IFS(W76="1",IF((J76/H76)&gt;100%,100%,J76/H76),W76="2",IF((J76/N76)&gt;100%,100%,J76/N76),W76="3","0%",W76="4","")))=100%,100%,(IF(Tabla2[[#This Row],[Calculo1 ]]="1",_xlfn.IFS(W76="1",IF((J76/H76)&gt;100%,100%,J76/H76),W76="2",IF((J76/N76)&gt;100%,100%,J76/N76),W76="3","0%",W76="4","0")+Tabla2[[#This Row],[ III TRIM 20217]],_xlfn.IFS(W76="1",IF((J76/H76)&gt;100%,100%,J76/H76),W76="2",IF((J76/N76)&gt;100%,100%,J76/N76),W76="3","0%",W76="4",""))))</f>
        <v>0%</v>
      </c>
      <c r="AA76" s="214" t="str">
        <f t="shared" si="16"/>
        <v>0%</v>
      </c>
      <c r="AB76" s="215">
        <f>_xlfn.IFNA(INDEX(Hoja1!$C$3:$C$230,MATCH(Tabla2[[#This Row],[Calculo5]],Hoja1!$B$3:$B$230,0)),"")</f>
        <v>9.9999999999999998E-17</v>
      </c>
      <c r="AC76" s="215" t="str">
        <f t="shared" si="17"/>
        <v/>
      </c>
      <c r="AD76" s="216" t="str">
        <f t="shared" si="18"/>
        <v/>
      </c>
      <c r="AE76" s="217">
        <f>IF(IF(F76="","ESPECÍFICAR TIPO DE META",_xlfn.IFNA(_xlfn.IFS(SUM(I76:L76)=0,0%,SUM(I76:L76)&gt;0.001,(_xlfn.IFS(F76="INCREMENTO",SUM(I76:L76)/H76,F76="MANTENIMIENTO",SUM(I76:L76)/(H76*Tabla2[[#This Row],[N.X]])))),"ESPECÍFICAR TIPO DE META"))&gt;1,"100%",IF(F76="","ESPECÍFICAR TIPO DE META",_xlfn.IFNA(_xlfn.IFS(SUM(I76:L76)=0,0%,SUM(I76:L76)&gt;0.001,(_xlfn.IFS(F76="INCREMENTO",SUM(I76:L76)/H76,F76="MANTENIMIENTO",SUM(I76:L76)/(H76*Tabla2[[#This Row],[N.X]])))),"ESPECÍFICAR TIPO DE META")))</f>
        <v>0</v>
      </c>
      <c r="AF76" s="218" t="str">
        <f>'MIPG INSTITUCIONAL'!N82</f>
        <v>Se ha actualizado  e implementado el sistema integrado de conservación, se realizo transferencia primaria del área jurídica, tesorería al archivo central, se creó  el  procedimiento  digitalización de documentos AGDC PR07 . Pendiente actividades del SIC</v>
      </c>
      <c r="AG76" s="219" t="str">
        <f>'MIPG INSTITUCIONAL'!O82</f>
        <v>Talento Humano, Recursos Físicos y Tecnológicos</v>
      </c>
      <c r="AH76" s="220" t="str">
        <f>'MIPG INSTITUCIONAL'!P82</f>
        <v>Subdirección Administrativa y Financiera - Profesional de archivo</v>
      </c>
      <c r="AI76" s="171" t="str">
        <f>'MIPG INSTITUCIONAL'!P82</f>
        <v>Subdirección Administrativa y Financiera - Profesional de archivo</v>
      </c>
    </row>
    <row r="77" spans="2:35" ht="68.45" customHeight="1" x14ac:dyDescent="0.25">
      <c r="B77" s="200" t="s">
        <v>342</v>
      </c>
      <c r="C77" s="203" t="s">
        <v>347</v>
      </c>
      <c r="D77" s="278" t="str">
        <f>+D76</f>
        <v>Dar continuidad  con la implementación del  PINAR 2021 - 2022 de acuerdo al cronograma de actividades establecido por la entidad</v>
      </c>
      <c r="E77" s="201" t="str">
        <f>'MIPG INSTITUCIONAL'!G83</f>
        <v>Plan Institucional de archivos de la entidad PINAR implementado 2022</v>
      </c>
      <c r="F77" s="202" t="s">
        <v>339</v>
      </c>
      <c r="G77" s="232">
        <f t="shared" si="14"/>
        <v>2</v>
      </c>
      <c r="H77" s="204">
        <f>'MIPG INSTITUCIONAL'!H83</f>
        <v>1</v>
      </c>
      <c r="I77" s="224">
        <f>'MIPG INSTITUCIONAL'!I83</f>
        <v>0</v>
      </c>
      <c r="J77" s="183">
        <f>'MIPG INSTITUCIONAL'!J83</f>
        <v>0</v>
      </c>
      <c r="K77" s="183">
        <f>'MIPG INSTITUCIONAL'!K83</f>
        <v>0</v>
      </c>
      <c r="L77" s="184">
        <f>'MIPG INSTITUCIONAL'!L83</f>
        <v>0</v>
      </c>
      <c r="M77" s="206"/>
      <c r="N77" s="207"/>
      <c r="O77" s="207">
        <v>1</v>
      </c>
      <c r="P77" s="207">
        <v>1</v>
      </c>
      <c r="Q77" s="208" t="str">
        <f t="shared" si="15"/>
        <v>SI</v>
      </c>
      <c r="R77" s="209">
        <f>'MIPG INSTITUCIONAL'!Q83</f>
        <v>0</v>
      </c>
      <c r="S77" s="210">
        <f>'MIPG INSTITUCIONAL'!R83</f>
        <v>0</v>
      </c>
      <c r="T77" s="210" t="str">
        <f>'MIPG INSTITUCIONAL'!S83</f>
        <v>x</v>
      </c>
      <c r="U77" s="211" t="str">
        <f>'MIPG INSTITUCIONAL'!T83</f>
        <v>x</v>
      </c>
      <c r="V77" s="212" t="str">
        <f t="shared" si="19"/>
        <v>4</v>
      </c>
      <c r="W77" s="212" t="str">
        <f t="shared" ref="W77:W98" si="20">_xlfn.IFNA(_xlfn.IFS(AND(N77="",J77&gt;0.001),"1",AND(N77&gt;0.001,J77&gt;0.001),"2",AND(N77&gt;0.001,J77=0),"3"),"4")</f>
        <v>4</v>
      </c>
      <c r="X77" s="212" t="str">
        <f t="shared" ref="X77:X98" si="21">_xlfn.IFNA(_xlfn.IFS(AND(O77="",K77&gt;0.001),"1",AND(O77&gt;0.001,K77&gt;0.001),"2",AND(O77&gt;0.001,K77=0),"3"),"4")</f>
        <v>3</v>
      </c>
      <c r="Y77" s="212" t="str">
        <f t="shared" ref="Y77:Y98" si="22">_xlfn.IFNA(_xlfn.IFS(AND(P77="",L77&gt;0.001),"1",AND(P77&gt;0.001,L77&gt;0.001),"2",AND(P77&gt;0.001,L77=0),"3"),"4")</f>
        <v>3</v>
      </c>
      <c r="Z77" s="221" t="str">
        <f>IF((IF(Tabla2[[#This Row],[Calculo1 ]]="1",_xlfn.IFS(W77="1",IF((J77/H77)&gt;100%,100%,J77/H77),W77="2",IF((J77/N77)&gt;100%,100%,J77/N77),W77="3","0%",W77="4","0")+Tabla2[[#This Row],[ III TRIM 20217]],_xlfn.IFS(W77="1",IF((J77/H77)&gt;100%,100%,J77/H77),W77="2",IF((J77/N77)&gt;100%,100%,J77/N77),W77="3","0%",W77="4","")))=100%,100%,(IF(Tabla2[[#This Row],[Calculo1 ]]="1",_xlfn.IFS(W77="1",IF((J77/H77)&gt;100%,100%,J77/H77),W77="2",IF((J77/N77)&gt;100%,100%,J77/N77),W77="3","0%",W77="4","0")+Tabla2[[#This Row],[ III TRIM 20217]],_xlfn.IFS(W77="1",IF((J77/H77)&gt;100%,100%,J77/H77),W77="2",IF((J77/N77)&gt;100%,100%,J77/N77),W77="3","0%",W77="4",""))))</f>
        <v/>
      </c>
      <c r="AA77" s="214" t="str">
        <f t="shared" si="16"/>
        <v/>
      </c>
      <c r="AB77" s="215" t="str">
        <f>_xlfn.IFNA(INDEX(Hoja1!$C$3:$C$230,MATCH(Tabla2[[#This Row],[Calculo5]],Hoja1!$B$3:$B$230,0)),"")</f>
        <v/>
      </c>
      <c r="AC77" s="215" t="str">
        <f t="shared" si="17"/>
        <v>0%</v>
      </c>
      <c r="AD77" s="216" t="str">
        <f t="shared" si="18"/>
        <v>0%</v>
      </c>
      <c r="AE77" s="217">
        <f>IF(IF(F77="","ESPECÍFICAR TIPO DE META",_xlfn.IFNA(_xlfn.IFS(SUM(I77:L77)=0,0%,SUM(I77:L77)&gt;0.001,(_xlfn.IFS(F77="INCREMENTO",SUM(I77:L77)/H77,F77="MANTENIMIENTO",SUM(I77:L77)/(H77*Tabla2[[#This Row],[N.X]])))),"ESPECÍFICAR TIPO DE META"))&gt;1,"100%",IF(F77="","ESPECÍFICAR TIPO DE META",_xlfn.IFNA(_xlfn.IFS(SUM(I77:L77)=0,0%,SUM(I77:L77)&gt;0.001,(_xlfn.IFS(F77="INCREMENTO",SUM(I77:L77)/H77,F77="MANTENIMIENTO",SUM(I77:L77)/(H77*Tabla2[[#This Row],[N.X]])))),"ESPECÍFICAR TIPO DE META")))</f>
        <v>0</v>
      </c>
      <c r="AF77" s="218">
        <f>'MIPG INSTITUCIONAL'!N83</f>
        <v>0</v>
      </c>
      <c r="AG77" s="219" t="str">
        <f>'MIPG INSTITUCIONAL'!O83</f>
        <v>Talento Humano, Recursos Físicos y Tecnológicos</v>
      </c>
      <c r="AH77" s="220" t="str">
        <f>'MIPG INSTITUCIONAL'!P83</f>
        <v>Subdirección Administrativa y Financiera - Profesional de archivo</v>
      </c>
      <c r="AI77" s="171" t="str">
        <f>'MIPG INSTITUCIONAL'!P83</f>
        <v>Subdirección Administrativa y Financiera - Profesional de archivo</v>
      </c>
    </row>
    <row r="78" spans="2:35" ht="68.45" customHeight="1" x14ac:dyDescent="0.25">
      <c r="B78" s="200" t="s">
        <v>342</v>
      </c>
      <c r="C78" s="203" t="s">
        <v>347</v>
      </c>
      <c r="D78" s="278" t="str">
        <f>D77</f>
        <v>Dar continuidad  con la implementación del  PINAR 2021 - 2022 de acuerdo al cronograma de actividades establecido por la entidad</v>
      </c>
      <c r="E78" s="201" t="str">
        <f>'MIPG INSTITUCIONAL'!G84</f>
        <v>Inventario documental actualizado</v>
      </c>
      <c r="F78" s="202" t="s">
        <v>338</v>
      </c>
      <c r="G78" s="232">
        <f t="shared" si="14"/>
        <v>4</v>
      </c>
      <c r="H78" s="204">
        <f>'MIPG INSTITUCIONAL'!H84</f>
        <v>1</v>
      </c>
      <c r="I78" s="224">
        <f>'MIPG INSTITUCIONAL'!I84</f>
        <v>0</v>
      </c>
      <c r="J78" s="183">
        <f>'MIPG INSTITUCIONAL'!J84</f>
        <v>0</v>
      </c>
      <c r="K78" s="183">
        <f>'MIPG INSTITUCIONAL'!K84</f>
        <v>0</v>
      </c>
      <c r="L78" s="184">
        <f>'MIPG INSTITUCIONAL'!L84</f>
        <v>0</v>
      </c>
      <c r="M78" s="206">
        <v>0.25</v>
      </c>
      <c r="N78" s="207">
        <v>0.25</v>
      </c>
      <c r="O78" s="207">
        <v>0.25</v>
      </c>
      <c r="P78" s="207">
        <v>0.25</v>
      </c>
      <c r="Q78" s="208" t="str">
        <f t="shared" si="15"/>
        <v>SI</v>
      </c>
      <c r="R78" s="209" t="str">
        <f>'MIPG INSTITUCIONAL'!Q84</f>
        <v>x</v>
      </c>
      <c r="S78" s="210" t="str">
        <f>'MIPG INSTITUCIONAL'!R84</f>
        <v>x</v>
      </c>
      <c r="T78" s="210" t="str">
        <f>'MIPG INSTITUCIONAL'!S84</f>
        <v>x</v>
      </c>
      <c r="U78" s="211" t="str">
        <f>'MIPG INSTITUCIONAL'!T84</f>
        <v>x</v>
      </c>
      <c r="V78" s="212" t="str">
        <f t="shared" si="19"/>
        <v>3</v>
      </c>
      <c r="W78" s="212" t="str">
        <f t="shared" si="20"/>
        <v>3</v>
      </c>
      <c r="X78" s="212" t="str">
        <f t="shared" si="21"/>
        <v>3</v>
      </c>
      <c r="Y78" s="212" t="str">
        <f t="shared" si="22"/>
        <v>3</v>
      </c>
      <c r="Z78" s="221" t="str">
        <f>IF((IF(Tabla2[[#This Row],[Calculo1 ]]="1",_xlfn.IFS(W78="1",IF((J78/H78)&gt;100%,100%,J78/H78),W78="2",IF((J78/N78)&gt;100%,100%,J78/N78),W78="3","0%",W78="4","0")+Tabla2[[#This Row],[ III TRIM 20217]],_xlfn.IFS(W78="1",IF((J78/H78)&gt;100%,100%,J78/H78),W78="2",IF((J78/N78)&gt;100%,100%,J78/N78),W78="3","0%",W78="4","")))=100%,100%,(IF(Tabla2[[#This Row],[Calculo1 ]]="1",_xlfn.IFS(W78="1",IF((J78/H78)&gt;100%,100%,J78/H78),W78="2",IF((J78/N78)&gt;100%,100%,J78/N78),W78="3","0%",W78="4","0")+Tabla2[[#This Row],[ III TRIM 20217]],_xlfn.IFS(W78="1",IF((J78/H78)&gt;100%,100%,J78/H78),W78="2",IF((J78/N78)&gt;100%,100%,J78/N78),W78="3","0%",W78="4",""))))</f>
        <v>0%</v>
      </c>
      <c r="AA78" s="214" t="str">
        <f t="shared" si="16"/>
        <v>0%</v>
      </c>
      <c r="AB78" s="215">
        <f>_xlfn.IFNA(INDEX(Hoja1!$C$3:$C$230,MATCH(Tabla2[[#This Row],[Calculo5]],Hoja1!$B$3:$B$230,0)),"")</f>
        <v>9.9999999999999998E-17</v>
      </c>
      <c r="AC78" s="215" t="str">
        <f t="shared" si="17"/>
        <v>0%</v>
      </c>
      <c r="AD78" s="216" t="str">
        <f t="shared" si="18"/>
        <v>0%</v>
      </c>
      <c r="AE78" s="217">
        <f>IF(IF(F78="","ESPECÍFICAR TIPO DE META",_xlfn.IFNA(_xlfn.IFS(SUM(I78:L78)=0,0%,SUM(I78:L78)&gt;0.001,(_xlfn.IFS(F78="INCREMENTO",SUM(I78:L78)/H78,F78="MANTENIMIENTO",SUM(I78:L78)/(H78*Tabla2[[#This Row],[N.X]])))),"ESPECÍFICAR TIPO DE META"))&gt;1,"100%",IF(F78="","ESPECÍFICAR TIPO DE META",_xlfn.IFNA(_xlfn.IFS(SUM(I78:L78)=0,0%,SUM(I78:L78)&gt;0.001,(_xlfn.IFS(F78="INCREMENTO",SUM(I78:L78)/H78,F78="MANTENIMIENTO",SUM(I78:L78)/(H78*Tabla2[[#This Row],[N.X]])))),"ESPECÍFICAR TIPO DE META")))</f>
        <v>0</v>
      </c>
      <c r="AF78" s="218" t="str">
        <f>'MIPG INSTITUCIONAL'!N84</f>
        <v>Se actualizó el inventario de acuerdo a las transferencias primarias este trimestre</v>
      </c>
      <c r="AG78" s="219" t="str">
        <f>'MIPG INSTITUCIONAL'!O84</f>
        <v>Talento Humano, Recursos Físicos y Tecnológicos</v>
      </c>
      <c r="AH78" s="220" t="str">
        <f>'MIPG INSTITUCIONAL'!P84</f>
        <v>Subdirección Administrativa y Financiera - Profesional de archivo</v>
      </c>
      <c r="AI78" s="171" t="str">
        <f>'MIPG INSTITUCIONAL'!P84</f>
        <v>Subdirección Administrativa y Financiera - Profesional de archivo</v>
      </c>
    </row>
    <row r="79" spans="2:35" ht="68.45" customHeight="1" x14ac:dyDescent="0.25">
      <c r="B79" s="200" t="s">
        <v>342</v>
      </c>
      <c r="C79" s="203" t="s">
        <v>347</v>
      </c>
      <c r="D79" s="278" t="str">
        <f>'MIPG INSTITUCIONAL'!F85</f>
        <v>Dar continuidad con la Implementación  del Sistema Integrado de Conservación Documental adoptado por la entidad de acuerdo al cronograma de actividades  2021-2022</v>
      </c>
      <c r="E79" s="201" t="str">
        <f>'MIPG INSTITUCIONAL'!G85</f>
        <v>Sistema Integrado de Conservación Documental Implementado 2021</v>
      </c>
      <c r="F79" s="202" t="s">
        <v>338</v>
      </c>
      <c r="G79" s="231">
        <f t="shared" si="14"/>
        <v>2</v>
      </c>
      <c r="H79" s="204">
        <f>'MIPG INSTITUCIONAL'!H85</f>
        <v>1</v>
      </c>
      <c r="I79" s="224">
        <f>'MIPG INSTITUCIONAL'!I85</f>
        <v>0</v>
      </c>
      <c r="J79" s="183">
        <f>'MIPG INSTITUCIONAL'!J85</f>
        <v>0</v>
      </c>
      <c r="K79" s="183">
        <f>'MIPG INSTITUCIONAL'!K85</f>
        <v>0</v>
      </c>
      <c r="L79" s="184">
        <f>'MIPG INSTITUCIONAL'!L85</f>
        <v>0</v>
      </c>
      <c r="M79" s="206">
        <v>0.5</v>
      </c>
      <c r="N79" s="207">
        <v>0.5</v>
      </c>
      <c r="O79" s="207"/>
      <c r="P79" s="207"/>
      <c r="Q79" s="208" t="str">
        <f t="shared" si="15"/>
        <v>SI</v>
      </c>
      <c r="R79" s="209" t="str">
        <f>'MIPG INSTITUCIONAL'!Q85</f>
        <v>x</v>
      </c>
      <c r="S79" s="210" t="str">
        <f>'MIPG INSTITUCIONAL'!R85</f>
        <v>x</v>
      </c>
      <c r="T79" s="210">
        <f>'MIPG INSTITUCIONAL'!S85</f>
        <v>0</v>
      </c>
      <c r="U79" s="211">
        <f>'MIPG INSTITUCIONAL'!T85</f>
        <v>0</v>
      </c>
      <c r="V79" s="212" t="str">
        <f t="shared" si="19"/>
        <v>3</v>
      </c>
      <c r="W79" s="212" t="str">
        <f t="shared" si="20"/>
        <v>3</v>
      </c>
      <c r="X79" s="212" t="str">
        <f t="shared" si="21"/>
        <v>4</v>
      </c>
      <c r="Y79" s="212" t="str">
        <f t="shared" si="22"/>
        <v>4</v>
      </c>
      <c r="Z79" s="221" t="str">
        <f>IF((IF(Tabla2[[#This Row],[Calculo1 ]]="1",_xlfn.IFS(W79="1",IF((J79/H79)&gt;100%,100%,J79/H79),W79="2",IF((J79/N79)&gt;100%,100%,J79/N79),W79="3","0%",W79="4","0")+Tabla2[[#This Row],[ III TRIM 20217]],_xlfn.IFS(W79="1",IF((J79/H79)&gt;100%,100%,J79/H79),W79="2",IF((J79/N79)&gt;100%,100%,J79/N79),W79="3","0%",W79="4","")))=100%,100%,(IF(Tabla2[[#This Row],[Calculo1 ]]="1",_xlfn.IFS(W79="1",IF((J79/H79)&gt;100%,100%,J79/H79),W79="2",IF((J79/N79)&gt;100%,100%,J79/N79),W79="3","0%",W79="4","0")+Tabla2[[#This Row],[ III TRIM 20217]],_xlfn.IFS(W79="1",IF((J79/H79)&gt;100%,100%,J79/H79),W79="2",IF((J79/N79)&gt;100%,100%,J79/N79),W79="3","0%",W79="4",""))))</f>
        <v>0%</v>
      </c>
      <c r="AA79" s="214" t="str">
        <f t="shared" si="16"/>
        <v>0%</v>
      </c>
      <c r="AB79" s="215">
        <f>_xlfn.IFNA(INDEX(Hoja1!$C$3:$C$230,MATCH(Tabla2[[#This Row],[Calculo5]],Hoja1!$B$3:$B$230,0)),"")</f>
        <v>9.9999999999999998E-17</v>
      </c>
      <c r="AC79" s="215" t="str">
        <f t="shared" si="17"/>
        <v/>
      </c>
      <c r="AD79" s="216" t="str">
        <f t="shared" si="18"/>
        <v/>
      </c>
      <c r="AE79" s="217">
        <f>IF(IF(F79="","ESPECÍFICAR TIPO DE META",_xlfn.IFNA(_xlfn.IFS(SUM(I79:L79)=0,0%,SUM(I79:L79)&gt;0.001,(_xlfn.IFS(F79="INCREMENTO",SUM(I79:L79)/H79,F79="MANTENIMIENTO",SUM(I79:L79)/(H79*Tabla2[[#This Row],[N.X]])))),"ESPECÍFICAR TIPO DE META"))&gt;1,"100%",IF(F79="","ESPECÍFICAR TIPO DE META",_xlfn.IFNA(_xlfn.IFS(SUM(I79:L79)=0,0%,SUM(I79:L79)&gt;0.001,(_xlfn.IFS(F79="INCREMENTO",SUM(I79:L79)/H79,F79="MANTENIMIENTO",SUM(I79:L79)/(H79*Tabla2[[#This Row],[N.X]])))),"ESPECÍFICAR TIPO DE META")))</f>
        <v>0</v>
      </c>
      <c r="AF79" s="218" t="str">
        <f>'MIPG INSTITUCIONAL'!N85</f>
        <v>Se  avanza en las actividades programadas en Capacitación  y sensibilización, programas de mantenimiento de sistemas de almacenamiento, se realizó una inspección al sistema de alarmas antiincendios</v>
      </c>
      <c r="AG79" s="219" t="str">
        <f>'MIPG INSTITUCIONAL'!O85</f>
        <v>Talento Humano, Recursos Físicos y Tecnológicos</v>
      </c>
      <c r="AH79" s="220" t="str">
        <f>'MIPG INSTITUCIONAL'!P85</f>
        <v>Subdirección Administrativa y Financiera - Profesional de archivo</v>
      </c>
      <c r="AI79" s="171" t="str">
        <f>'MIPG INSTITUCIONAL'!P85</f>
        <v>Subdirección Administrativa y Financiera - Profesional de archivo</v>
      </c>
    </row>
    <row r="80" spans="2:35" ht="68.45" customHeight="1" x14ac:dyDescent="0.25">
      <c r="B80" s="200" t="s">
        <v>342</v>
      </c>
      <c r="C80" s="203" t="s">
        <v>347</v>
      </c>
      <c r="D80" s="278" t="str">
        <f>+D79</f>
        <v>Dar continuidad con la Implementación  del Sistema Integrado de Conservación Documental adoptado por la entidad de acuerdo al cronograma de actividades  2021-2022</v>
      </c>
      <c r="E80" s="201" t="str">
        <f>'MIPG INSTITUCIONAL'!G86</f>
        <v>Sistema Integrado de Conservación Documental Implementado 2022</v>
      </c>
      <c r="F80" s="202" t="s">
        <v>338</v>
      </c>
      <c r="G80" s="231">
        <f t="shared" si="14"/>
        <v>2</v>
      </c>
      <c r="H80" s="204">
        <f>'MIPG INSTITUCIONAL'!H86</f>
        <v>1</v>
      </c>
      <c r="I80" s="224">
        <f>'MIPG INSTITUCIONAL'!I86</f>
        <v>0</v>
      </c>
      <c r="J80" s="183">
        <f>'MIPG INSTITUCIONAL'!J86</f>
        <v>0</v>
      </c>
      <c r="K80" s="183">
        <f>'MIPG INSTITUCIONAL'!K86</f>
        <v>0</v>
      </c>
      <c r="L80" s="184">
        <f>'MIPG INSTITUCIONAL'!L86</f>
        <v>0</v>
      </c>
      <c r="M80" s="206"/>
      <c r="N80" s="207"/>
      <c r="O80" s="207">
        <v>0.5</v>
      </c>
      <c r="P80" s="207">
        <v>0.5</v>
      </c>
      <c r="Q80" s="208" t="str">
        <f t="shared" si="15"/>
        <v>SI</v>
      </c>
      <c r="R80" s="209">
        <f>'MIPG INSTITUCIONAL'!Q86</f>
        <v>0</v>
      </c>
      <c r="S80" s="210">
        <f>'MIPG INSTITUCIONAL'!R86</f>
        <v>0</v>
      </c>
      <c r="T80" s="210" t="str">
        <f>'MIPG INSTITUCIONAL'!S86</f>
        <v>x</v>
      </c>
      <c r="U80" s="211" t="str">
        <f>'MIPG INSTITUCIONAL'!T86</f>
        <v>x</v>
      </c>
      <c r="V80" s="212" t="str">
        <f t="shared" si="19"/>
        <v>4</v>
      </c>
      <c r="W80" s="212" t="str">
        <f t="shared" si="20"/>
        <v>4</v>
      </c>
      <c r="X80" s="212" t="str">
        <f t="shared" si="21"/>
        <v>3</v>
      </c>
      <c r="Y80" s="212" t="str">
        <f t="shared" si="22"/>
        <v>3</v>
      </c>
      <c r="Z80" s="221" t="str">
        <f>IF((IF(Tabla2[[#This Row],[Calculo1 ]]="1",_xlfn.IFS(W80="1",IF((J80/H80)&gt;100%,100%,J80/H80),W80="2",IF((J80/N80)&gt;100%,100%,J80/N80),W80="3","0%",W80="4","0")+Tabla2[[#This Row],[ III TRIM 20217]],_xlfn.IFS(W80="1",IF((J80/H80)&gt;100%,100%,J80/H80),W80="2",IF((J80/N80)&gt;100%,100%,J80/N80),W80="3","0%",W80="4","")))=100%,100%,(IF(Tabla2[[#This Row],[Calculo1 ]]="1",_xlfn.IFS(W80="1",IF((J80/H80)&gt;100%,100%,J80/H80),W80="2",IF((J80/N80)&gt;100%,100%,J80/N80),W80="3","0%",W80="4","0")+Tabla2[[#This Row],[ III TRIM 20217]],_xlfn.IFS(W80="1",IF((J80/H80)&gt;100%,100%,J80/H80),W80="2",IF((J80/N80)&gt;100%,100%,J80/N80),W80="3","0%",W80="4",""))))</f>
        <v/>
      </c>
      <c r="AA80" s="214" t="str">
        <f t="shared" si="16"/>
        <v/>
      </c>
      <c r="AB80" s="215" t="str">
        <f>_xlfn.IFNA(INDEX(Hoja1!$C$3:$C$230,MATCH(Tabla2[[#This Row],[Calculo5]],Hoja1!$B$3:$B$230,0)),"")</f>
        <v/>
      </c>
      <c r="AC80" s="215" t="str">
        <f t="shared" si="17"/>
        <v>0%</v>
      </c>
      <c r="AD80" s="216" t="str">
        <f t="shared" si="18"/>
        <v>0%</v>
      </c>
      <c r="AE80" s="217">
        <f>IF(IF(F80="","ESPECÍFICAR TIPO DE META",_xlfn.IFNA(_xlfn.IFS(SUM(I80:L80)=0,0%,SUM(I80:L80)&gt;0.001,(_xlfn.IFS(F80="INCREMENTO",SUM(I80:L80)/H80,F80="MANTENIMIENTO",SUM(I80:L80)/(H80*Tabla2[[#This Row],[N.X]])))),"ESPECÍFICAR TIPO DE META"))&gt;1,"100%",IF(F80="","ESPECÍFICAR TIPO DE META",_xlfn.IFNA(_xlfn.IFS(SUM(I80:L80)=0,0%,SUM(I80:L80)&gt;0.001,(_xlfn.IFS(F80="INCREMENTO",SUM(I80:L80)/H80,F80="MANTENIMIENTO",SUM(I80:L80)/(H80*Tabla2[[#This Row],[N.X]])))),"ESPECÍFICAR TIPO DE META")))</f>
        <v>0</v>
      </c>
      <c r="AF80" s="218">
        <f>'MIPG INSTITUCIONAL'!N86</f>
        <v>0</v>
      </c>
      <c r="AG80" s="219" t="str">
        <f>'MIPG INSTITUCIONAL'!O86</f>
        <v>Talento Humano, Recursos Físicos y Tecnológicos</v>
      </c>
      <c r="AH80" s="220" t="str">
        <f>'MIPG INSTITUCIONAL'!P86</f>
        <v>Subdirección Administrativa y Financiera - Profesional de archivo</v>
      </c>
      <c r="AI80" s="171" t="str">
        <f>'MIPG INSTITUCIONAL'!P86</f>
        <v>Subdirección Administrativa y Financiera - Profesional de archivo</v>
      </c>
    </row>
    <row r="81" spans="2:35" ht="68.45" customHeight="1" x14ac:dyDescent="0.25">
      <c r="B81" s="200" t="s">
        <v>342</v>
      </c>
      <c r="C81" s="203" t="s">
        <v>347</v>
      </c>
      <c r="D81" s="278" t="str">
        <f>'MIPG INSTITUCIONAL'!F87</f>
        <v xml:space="preserve">Actualizar el diagnóstico de expedientes electrónicos en el marco del Sistema de Conservación Documental.  </v>
      </c>
      <c r="E81" s="233" t="str">
        <f>'MIPG INSTITUCIONAL'!G87</f>
        <v>Diagnóstico de expedientes electrónicos actualizados en el marco del sistema de conservación documental</v>
      </c>
      <c r="F81" s="202" t="s">
        <v>338</v>
      </c>
      <c r="G81" s="232">
        <f t="shared" si="14"/>
        <v>1</v>
      </c>
      <c r="H81" s="204">
        <f>'MIPG INSTITUCIONAL'!H87</f>
        <v>1</v>
      </c>
      <c r="I81" s="224">
        <f>'MIPG INSTITUCIONAL'!I87</f>
        <v>0</v>
      </c>
      <c r="J81" s="183">
        <f>'MIPG INSTITUCIONAL'!J87</f>
        <v>0</v>
      </c>
      <c r="K81" s="183">
        <f>'MIPG INSTITUCIONAL'!K87</f>
        <v>0</v>
      </c>
      <c r="L81" s="184">
        <f>'MIPG INSTITUCIONAL'!L87</f>
        <v>0</v>
      </c>
      <c r="M81" s="206"/>
      <c r="N81" s="207"/>
      <c r="O81" s="207"/>
      <c r="P81" s="207">
        <v>1</v>
      </c>
      <c r="Q81" s="208" t="str">
        <f t="shared" si="15"/>
        <v>SI</v>
      </c>
      <c r="R81" s="209">
        <f>'MIPG INSTITUCIONAL'!Q87</f>
        <v>0</v>
      </c>
      <c r="S81" s="210">
        <f>'MIPG INSTITUCIONAL'!R87</f>
        <v>0</v>
      </c>
      <c r="T81" s="210">
        <f>'MIPG INSTITUCIONAL'!S87</f>
        <v>0</v>
      </c>
      <c r="U81" s="211" t="str">
        <f>'MIPG INSTITUCIONAL'!T87</f>
        <v>x</v>
      </c>
      <c r="V81" s="212" t="str">
        <f t="shared" si="19"/>
        <v>4</v>
      </c>
      <c r="W81" s="212" t="str">
        <f t="shared" si="20"/>
        <v>4</v>
      </c>
      <c r="X81" s="212" t="str">
        <f t="shared" si="21"/>
        <v>4</v>
      </c>
      <c r="Y81" s="212" t="str">
        <f t="shared" si="22"/>
        <v>3</v>
      </c>
      <c r="Z81" s="221" t="str">
        <f>IF((IF(Tabla2[[#This Row],[Calculo1 ]]="1",_xlfn.IFS(W81="1",IF((J81/H81)&gt;100%,100%,J81/H81),W81="2",IF((J81/N81)&gt;100%,100%,J81/N81),W81="3","0%",W81="4","0")+Tabla2[[#This Row],[ III TRIM 20217]],_xlfn.IFS(W81="1",IF((J81/H81)&gt;100%,100%,J81/H81),W81="2",IF((J81/N81)&gt;100%,100%,J81/N81),W81="3","0%",W81="4","")))=100%,100%,(IF(Tabla2[[#This Row],[Calculo1 ]]="1",_xlfn.IFS(W81="1",IF((J81/H81)&gt;100%,100%,J81/H81),W81="2",IF((J81/N81)&gt;100%,100%,J81/N81),W81="3","0%",W81="4","0")+Tabla2[[#This Row],[ III TRIM 20217]],_xlfn.IFS(W81="1",IF((J81/H81)&gt;100%,100%,J81/H81),W81="2",IF((J81/N81)&gt;100%,100%,J81/N81),W81="3","0%",W81="4",""))))</f>
        <v/>
      </c>
      <c r="AA81" s="214" t="str">
        <f t="shared" si="16"/>
        <v/>
      </c>
      <c r="AB81" s="215" t="str">
        <f>_xlfn.IFNA(INDEX(Hoja1!$C$3:$C$230,MATCH(Tabla2[[#This Row],[Calculo5]],Hoja1!$B$3:$B$230,0)),"")</f>
        <v/>
      </c>
      <c r="AC81" s="215" t="str">
        <f t="shared" si="17"/>
        <v/>
      </c>
      <c r="AD81" s="216" t="str">
        <f t="shared" si="18"/>
        <v>0%</v>
      </c>
      <c r="AE81" s="217">
        <f>IF(IF(F81="","ESPECÍFICAR TIPO DE META",_xlfn.IFNA(_xlfn.IFS(SUM(I81:L81)=0,0%,SUM(I81:L81)&gt;0.001,(_xlfn.IFS(F81="INCREMENTO",SUM(I81:L81)/H81,F81="MANTENIMIENTO",SUM(I81:L81)/(H81*Tabla2[[#This Row],[N.X]])))),"ESPECÍFICAR TIPO DE META"))&gt;1,"100%",IF(F81="","ESPECÍFICAR TIPO DE META",_xlfn.IFNA(_xlfn.IFS(SUM(I81:L81)=0,0%,SUM(I81:L81)&gt;0.001,(_xlfn.IFS(F81="INCREMENTO",SUM(I81:L81)/H81,F81="MANTENIMIENTO",SUM(I81:L81)/(H81*Tabla2[[#This Row],[N.X]])))),"ESPECÍFICAR TIPO DE META")))</f>
        <v>0</v>
      </c>
      <c r="AF81" s="218">
        <f>'MIPG INSTITUCIONAL'!N87</f>
        <v>0</v>
      </c>
      <c r="AG81" s="219" t="str">
        <f>'MIPG INSTITUCIONAL'!O87</f>
        <v>Talento Humano, Recursos Físicos y Tecnológicos</v>
      </c>
      <c r="AH81" s="220" t="str">
        <f>'MIPG INSTITUCIONAL'!P87</f>
        <v>Subdirección Administrativa y Financiera - Profesional de archivo</v>
      </c>
      <c r="AI81" s="171" t="str">
        <f>'MIPG INSTITUCIONAL'!P87</f>
        <v>Subdirección Administrativa y Financiera - Profesional de archivo</v>
      </c>
    </row>
    <row r="82" spans="2:35" ht="68.45" customHeight="1" x14ac:dyDescent="0.25">
      <c r="B82" s="200" t="s">
        <v>342</v>
      </c>
      <c r="C82" s="203" t="s">
        <v>347</v>
      </c>
      <c r="D82" s="278" t="str">
        <f>'MIPG INSTITUCIONAL'!F88</f>
        <v xml:space="preserve">Elaborar Plan de Trabajo para la implementación  del sistema de gestión de documentos electrónicos de archivo - SGDEA </v>
      </c>
      <c r="E82" s="201" t="str">
        <f>'MIPG INSTITUCIONAL'!G88</f>
        <v>Plan de trabajo para la implementación  del sistema de Gestión de documentos Electrónicos de Archivo SGDEA</v>
      </c>
      <c r="F82" s="202" t="s">
        <v>338</v>
      </c>
      <c r="G82" s="232">
        <f t="shared" si="14"/>
        <v>1</v>
      </c>
      <c r="H82" s="204">
        <f>'MIPG INSTITUCIONAL'!H88</f>
        <v>1</v>
      </c>
      <c r="I82" s="224">
        <f>'MIPG INSTITUCIONAL'!I88</f>
        <v>0</v>
      </c>
      <c r="J82" s="183">
        <f>'MIPG INSTITUCIONAL'!J88</f>
        <v>0</v>
      </c>
      <c r="K82" s="183">
        <f>'MIPG INSTITUCIONAL'!K88</f>
        <v>0</v>
      </c>
      <c r="L82" s="184">
        <f>'MIPG INSTITUCIONAL'!L88</f>
        <v>0</v>
      </c>
      <c r="M82" s="206"/>
      <c r="N82" s="207"/>
      <c r="O82" s="207"/>
      <c r="P82" s="207">
        <v>1</v>
      </c>
      <c r="Q82" s="208" t="str">
        <f t="shared" si="15"/>
        <v>SI</v>
      </c>
      <c r="R82" s="209">
        <f>'MIPG INSTITUCIONAL'!Q88</f>
        <v>0</v>
      </c>
      <c r="S82" s="210">
        <f>'MIPG INSTITUCIONAL'!R88</f>
        <v>0</v>
      </c>
      <c r="T82" s="210">
        <f>'MIPG INSTITUCIONAL'!S88</f>
        <v>0</v>
      </c>
      <c r="U82" s="211" t="str">
        <f>'MIPG INSTITUCIONAL'!T88</f>
        <v>x</v>
      </c>
      <c r="V82" s="212" t="str">
        <f t="shared" si="19"/>
        <v>4</v>
      </c>
      <c r="W82" s="212" t="str">
        <f t="shared" si="20"/>
        <v>4</v>
      </c>
      <c r="X82" s="212" t="str">
        <f t="shared" si="21"/>
        <v>4</v>
      </c>
      <c r="Y82" s="212" t="str">
        <f t="shared" si="22"/>
        <v>3</v>
      </c>
      <c r="Z82" s="221" t="str">
        <f>IF((IF(Tabla2[[#This Row],[Calculo1 ]]="1",_xlfn.IFS(W82="1",IF((J82/H82)&gt;100%,100%,J82/H82),W82="2",IF((J82/N82)&gt;100%,100%,J82/N82),W82="3","0%",W82="4","0")+Tabla2[[#This Row],[ III TRIM 20217]],_xlfn.IFS(W82="1",IF((J82/H82)&gt;100%,100%,J82/H82),W82="2",IF((J82/N82)&gt;100%,100%,J82/N82),W82="3","0%",W82="4","")))=100%,100%,(IF(Tabla2[[#This Row],[Calculo1 ]]="1",_xlfn.IFS(W82="1",IF((J82/H82)&gt;100%,100%,J82/H82),W82="2",IF((J82/N82)&gt;100%,100%,J82/N82),W82="3","0%",W82="4","0")+Tabla2[[#This Row],[ III TRIM 20217]],_xlfn.IFS(W82="1",IF((J82/H82)&gt;100%,100%,J82/H82),W82="2",IF((J82/N82)&gt;100%,100%,J82/N82),W82="3","0%",W82="4",""))))</f>
        <v/>
      </c>
      <c r="AA82" s="214" t="str">
        <f t="shared" si="16"/>
        <v/>
      </c>
      <c r="AB82" s="215" t="str">
        <f>_xlfn.IFNA(INDEX(Hoja1!$C$3:$C$230,MATCH(Tabla2[[#This Row],[Calculo5]],Hoja1!$B$3:$B$230,0)),"")</f>
        <v/>
      </c>
      <c r="AC82" s="215" t="str">
        <f t="shared" si="17"/>
        <v/>
      </c>
      <c r="AD82" s="216" t="str">
        <f t="shared" si="18"/>
        <v>0%</v>
      </c>
      <c r="AE82" s="217">
        <f>IF(IF(F82="","ESPECÍFICAR TIPO DE META",_xlfn.IFNA(_xlfn.IFS(SUM(I82:L82)=0,0%,SUM(I82:L82)&gt;0.001,(_xlfn.IFS(F82="INCREMENTO",SUM(I82:L82)/H82,F82="MANTENIMIENTO",SUM(I82:L82)/(H82*Tabla2[[#This Row],[N.X]])))),"ESPECÍFICAR TIPO DE META"))&gt;1,"100%",IF(F82="","ESPECÍFICAR TIPO DE META",_xlfn.IFNA(_xlfn.IFS(SUM(I82:L82)=0,0%,SUM(I82:L82)&gt;0.001,(_xlfn.IFS(F82="INCREMENTO",SUM(I82:L82)/H82,F82="MANTENIMIENTO",SUM(I82:L82)/(H82*Tabla2[[#This Row],[N.X]])))),"ESPECÍFICAR TIPO DE META")))</f>
        <v>0</v>
      </c>
      <c r="AF82" s="218" t="str">
        <f>'MIPG INSTITUCIONAL'!N88</f>
        <v>Se han adelantado gestiones administrativas  y mesas de trabajo con la OATIC con el fin implementar  el sistema SGDEA año 2022</v>
      </c>
      <c r="AG82" s="219" t="str">
        <f>'MIPG INSTITUCIONAL'!O88</f>
        <v>Talento Humano, Recursos Físicos y Tecnológicos</v>
      </c>
      <c r="AH82" s="220" t="str">
        <f>'MIPG INSTITUCIONAL'!P88</f>
        <v>Subdirección Administrativa y Financiera - Profesional de archivo</v>
      </c>
      <c r="AI82" s="171" t="str">
        <f>'MIPG INSTITUCIONAL'!P88</f>
        <v>Subdirección Administrativa y Financiera - Profesional de archivo</v>
      </c>
    </row>
    <row r="83" spans="2:35" ht="68.45" customHeight="1" x14ac:dyDescent="0.25">
      <c r="B83" s="200" t="s">
        <v>342</v>
      </c>
      <c r="C83" s="203" t="s">
        <v>347</v>
      </c>
      <c r="D83" s="278" t="str">
        <f>'MIPG INSTITUCIONAL'!F89</f>
        <v>Actualizar las tablas de retención.  incluyendo la gestión de documentos electrónicos.</v>
      </c>
      <c r="E83" s="201" t="str">
        <f>'MIPG INSTITUCIONAL'!G89</f>
        <v xml:space="preserve">Tablas de Retención actualizadas </v>
      </c>
      <c r="F83" s="202" t="s">
        <v>338</v>
      </c>
      <c r="G83" s="231">
        <f t="shared" si="14"/>
        <v>1</v>
      </c>
      <c r="H83" s="204">
        <f>'MIPG INSTITUCIONAL'!H89</f>
        <v>1</v>
      </c>
      <c r="I83" s="224">
        <f>'MIPG INSTITUCIONAL'!I89</f>
        <v>0</v>
      </c>
      <c r="J83" s="183">
        <f>'MIPG INSTITUCIONAL'!J89</f>
        <v>0</v>
      </c>
      <c r="K83" s="183">
        <f>'MIPG INSTITUCIONAL'!K89</f>
        <v>0</v>
      </c>
      <c r="L83" s="184">
        <f>'MIPG INSTITUCIONAL'!L89</f>
        <v>0</v>
      </c>
      <c r="M83" s="206"/>
      <c r="N83" s="207"/>
      <c r="O83" s="207"/>
      <c r="P83" s="207">
        <v>1</v>
      </c>
      <c r="Q83" s="208" t="str">
        <f t="shared" si="15"/>
        <v>SI</v>
      </c>
      <c r="R83" s="209">
        <f>'MIPG INSTITUCIONAL'!Q89</f>
        <v>0</v>
      </c>
      <c r="S83" s="210">
        <f>'MIPG INSTITUCIONAL'!R89</f>
        <v>0</v>
      </c>
      <c r="T83" s="210">
        <f>'MIPG INSTITUCIONAL'!S89</f>
        <v>0</v>
      </c>
      <c r="U83" s="211" t="str">
        <f>'MIPG INSTITUCIONAL'!T89</f>
        <v>x</v>
      </c>
      <c r="V83" s="212" t="str">
        <f t="shared" si="19"/>
        <v>4</v>
      </c>
      <c r="W83" s="212" t="str">
        <f t="shared" si="20"/>
        <v>4</v>
      </c>
      <c r="X83" s="212" t="str">
        <f t="shared" si="21"/>
        <v>4</v>
      </c>
      <c r="Y83" s="212" t="str">
        <f t="shared" si="22"/>
        <v>3</v>
      </c>
      <c r="Z83" s="221" t="str">
        <f>IF((IF(Tabla2[[#This Row],[Calculo1 ]]="1",_xlfn.IFS(W83="1",IF((J83/H83)&gt;100%,100%,J83/H83),W83="2",IF((J83/N83)&gt;100%,100%,J83/N83),W83="3","0%",W83="4","0")+Tabla2[[#This Row],[ III TRIM 20217]],_xlfn.IFS(W83="1",IF((J83/H83)&gt;100%,100%,J83/H83),W83="2",IF((J83/N83)&gt;100%,100%,J83/N83),W83="3","0%",W83="4","")))=100%,100%,(IF(Tabla2[[#This Row],[Calculo1 ]]="1",_xlfn.IFS(W83="1",IF((J83/H83)&gt;100%,100%,J83/H83),W83="2",IF((J83/N83)&gt;100%,100%,J83/N83),W83="3","0%",W83="4","0")+Tabla2[[#This Row],[ III TRIM 20217]],_xlfn.IFS(W83="1",IF((J83/H83)&gt;100%,100%,J83/H83),W83="2",IF((J83/N83)&gt;100%,100%,J83/N83),W83="3","0%",W83="4",""))))</f>
        <v/>
      </c>
      <c r="AA83" s="214" t="str">
        <f t="shared" si="16"/>
        <v/>
      </c>
      <c r="AB83" s="215" t="str">
        <f>_xlfn.IFNA(INDEX(Hoja1!$C$3:$C$230,MATCH(Tabla2[[#This Row],[Calculo5]],Hoja1!$B$3:$B$230,0)),"")</f>
        <v/>
      </c>
      <c r="AC83" s="215" t="str">
        <f t="shared" si="17"/>
        <v/>
      </c>
      <c r="AD83" s="216" t="str">
        <f t="shared" si="18"/>
        <v>0%</v>
      </c>
      <c r="AE83" s="217">
        <f>IF(IF(F83="","ESPECÍFICAR TIPO DE META",_xlfn.IFNA(_xlfn.IFS(SUM(I83:L83)=0,0%,SUM(I83:L83)&gt;0.001,(_xlfn.IFS(F83="INCREMENTO",SUM(I83:L83)/H83,F83="MANTENIMIENTO",SUM(I83:L83)/(H83*Tabla2[[#This Row],[N.X]])))),"ESPECÍFICAR TIPO DE META"))&gt;1,"100%",IF(F83="","ESPECÍFICAR TIPO DE META",_xlfn.IFNA(_xlfn.IFS(SUM(I83:L83)=0,0%,SUM(I83:L83)&gt;0.001,(_xlfn.IFS(F83="INCREMENTO",SUM(I83:L83)/H83,F83="MANTENIMIENTO",SUM(I83:L83)/(H83*Tabla2[[#This Row],[N.X]])))),"ESPECÍFICAR TIPO DE META")))</f>
        <v>0</v>
      </c>
      <c r="AF83" s="218" t="str">
        <f>'MIPG INSTITUCIONAL'!N89</f>
        <v xml:space="preserve">Se convalidaron las Tablas de Retención Documental con el Comité Departamental de Archivo  se adjunta certificación de convalidación </v>
      </c>
      <c r="AG83" s="219" t="str">
        <f>'MIPG INSTITUCIONAL'!O89</f>
        <v>Talento Humano, Recursos Físicos y Tecnológicos</v>
      </c>
      <c r="AH83" s="220" t="str">
        <f>'MIPG INSTITUCIONAL'!P89</f>
        <v>Subdirección Administrativa y Financiera - Profesional de archivo</v>
      </c>
      <c r="AI83" s="171" t="str">
        <f>'MIPG INSTITUCIONAL'!P89</f>
        <v>Subdirección Administrativa y Financiera - Profesional de archivo</v>
      </c>
    </row>
    <row r="84" spans="2:35" ht="68.45" customHeight="1" x14ac:dyDescent="0.25">
      <c r="B84" s="200" t="s">
        <v>342</v>
      </c>
      <c r="C84" s="203" t="s">
        <v>348</v>
      </c>
      <c r="D84" s="278" t="str">
        <f>'MIPG INSTITUCIONAL'!F90</f>
        <v>Publicar el documento del Sistema Integrado de Conservación - SIC, Plan Institucional de archivos  PINAR ,  en el sitio web de la entidad en la sección de transparencia.</v>
      </c>
      <c r="E84" s="201" t="str">
        <f>'MIPG INSTITUCIONAL'!G90</f>
        <v>Sistema Integrado de Conservación SIC y Plan Institucional de Archivos PINAR  publicados</v>
      </c>
      <c r="F84" s="202" t="s">
        <v>338</v>
      </c>
      <c r="G84" s="231">
        <f t="shared" si="14"/>
        <v>1</v>
      </c>
      <c r="H84" s="204">
        <f>'MIPG INSTITUCIONAL'!H90</f>
        <v>2</v>
      </c>
      <c r="I84" s="224">
        <f>'MIPG INSTITUCIONAL'!I90</f>
        <v>0</v>
      </c>
      <c r="J84" s="183">
        <f>'MIPG INSTITUCIONAL'!J90</f>
        <v>0</v>
      </c>
      <c r="K84" s="183">
        <f>'MIPG INSTITUCIONAL'!K90</f>
        <v>0</v>
      </c>
      <c r="L84" s="184">
        <f>'MIPG INSTITUCIONAL'!L90</f>
        <v>0</v>
      </c>
      <c r="M84" s="206"/>
      <c r="N84" s="207"/>
      <c r="O84" s="207">
        <v>2</v>
      </c>
      <c r="P84" s="207"/>
      <c r="Q84" s="208" t="str">
        <f t="shared" si="15"/>
        <v>SI</v>
      </c>
      <c r="R84" s="209">
        <f>'MIPG INSTITUCIONAL'!Q90</f>
        <v>0</v>
      </c>
      <c r="S84" s="210">
        <f>'MIPG INSTITUCIONAL'!R90</f>
        <v>0</v>
      </c>
      <c r="T84" s="210" t="str">
        <f>'MIPG INSTITUCIONAL'!S90</f>
        <v>X</v>
      </c>
      <c r="U84" s="211">
        <f>'MIPG INSTITUCIONAL'!T90</f>
        <v>0</v>
      </c>
      <c r="V84" s="212" t="str">
        <f t="shared" si="19"/>
        <v>4</v>
      </c>
      <c r="W84" s="212" t="str">
        <f t="shared" si="20"/>
        <v>4</v>
      </c>
      <c r="X84" s="212" t="str">
        <f t="shared" si="21"/>
        <v>3</v>
      </c>
      <c r="Y84" s="212" t="str">
        <f t="shared" si="22"/>
        <v>4</v>
      </c>
      <c r="Z84" s="221" t="str">
        <f>IF((IF(Tabla2[[#This Row],[Calculo1 ]]="1",_xlfn.IFS(W84="1",IF((J84/H84)&gt;100%,100%,J84/H84),W84="2",IF((J84/N84)&gt;100%,100%,J84/N84),W84="3","0%",W84="4","0")+Tabla2[[#This Row],[ III TRIM 20217]],_xlfn.IFS(W84="1",IF((J84/H84)&gt;100%,100%,J84/H84),W84="2",IF((J84/N84)&gt;100%,100%,J84/N84),W84="3","0%",W84="4","")))=100%,100%,(IF(Tabla2[[#This Row],[Calculo1 ]]="1",_xlfn.IFS(W84="1",IF((J84/H84)&gt;100%,100%,J84/H84),W84="2",IF((J84/N84)&gt;100%,100%,J84/N84),W84="3","0%",W84="4","0")+Tabla2[[#This Row],[ III TRIM 20217]],_xlfn.IFS(W84="1",IF((J84/H84)&gt;100%,100%,J84/H84),W84="2",IF((J84/N84)&gt;100%,100%,J84/N84),W84="3","0%",W84="4",""))))</f>
        <v/>
      </c>
      <c r="AA84" s="214" t="str">
        <f t="shared" si="16"/>
        <v/>
      </c>
      <c r="AB84" s="215" t="str">
        <f>_xlfn.IFNA(INDEX(Hoja1!$C$3:$C$230,MATCH(Tabla2[[#This Row],[Calculo5]],Hoja1!$B$3:$B$230,0)),"")</f>
        <v/>
      </c>
      <c r="AC84" s="215" t="str">
        <f t="shared" si="17"/>
        <v>0%</v>
      </c>
      <c r="AD84" s="216" t="str">
        <f t="shared" si="18"/>
        <v/>
      </c>
      <c r="AE84" s="217">
        <f>IF(IF(F84="","ESPECÍFICAR TIPO DE META",_xlfn.IFNA(_xlfn.IFS(SUM(I84:L84)=0,0%,SUM(I84:L84)&gt;0.001,(_xlfn.IFS(F84="INCREMENTO",SUM(I84:L84)/H84,F84="MANTENIMIENTO",SUM(I84:L84)/(H84*Tabla2[[#This Row],[N.X]])))),"ESPECÍFICAR TIPO DE META"))&gt;1,"100%",IF(F84="","ESPECÍFICAR TIPO DE META",_xlfn.IFNA(_xlfn.IFS(SUM(I84:L84)=0,0%,SUM(I84:L84)&gt;0.001,(_xlfn.IFS(F84="INCREMENTO",SUM(I84:L84)/H84,F84="MANTENIMIENTO",SUM(I84:L84)/(H84*Tabla2[[#This Row],[N.X]])))),"ESPECÍFICAR TIPO DE META")))</f>
        <v>0</v>
      </c>
      <c r="AF84" s="218">
        <f>'MIPG INSTITUCIONAL'!N90</f>
        <v>0</v>
      </c>
      <c r="AG84" s="219" t="str">
        <f>'MIPG INSTITUCIONAL'!O90</f>
        <v>Talento Humano, Recursos Físicos y Tecnológicos</v>
      </c>
      <c r="AH84" s="220" t="str">
        <f>'MIPG INSTITUCIONAL'!P90</f>
        <v>Subdirección Administrativa y Financiera - Profesional de archivo</v>
      </c>
      <c r="AI84" s="171" t="str">
        <f>'MIPG INSTITUCIONAL'!P90</f>
        <v>Subdirección Administrativa y Financiera - Profesional de archivo</v>
      </c>
    </row>
    <row r="85" spans="2:35" ht="68.45" customHeight="1" x14ac:dyDescent="0.25">
      <c r="B85" s="200" t="s">
        <v>342</v>
      </c>
      <c r="C85" s="203" t="s">
        <v>348</v>
      </c>
      <c r="D85" s="278" t="str">
        <f>'MIPG INSTITUCIONAL'!F91</f>
        <v>Socializar a los funcionarios y contratistas para  que conozcan la  normatividad referente a la ley de transparencia y acceso a la información ( ley 1712 de 2014)</v>
      </c>
      <c r="E85" s="201" t="str">
        <f>'MIPG INSTITUCIONAL'!G91</f>
        <v>Socialización de la ley de transparencia  y acceso a la información  - ley 1712 de 2014 realizada</v>
      </c>
      <c r="F85" s="202" t="s">
        <v>338</v>
      </c>
      <c r="G85" s="231">
        <f t="shared" si="14"/>
        <v>1</v>
      </c>
      <c r="H85" s="204">
        <f>'MIPG INSTITUCIONAL'!H91</f>
        <v>1</v>
      </c>
      <c r="I85" s="224">
        <f>'MIPG INSTITUCIONAL'!I91</f>
        <v>0</v>
      </c>
      <c r="J85" s="183">
        <f>'MIPG INSTITUCIONAL'!J91</f>
        <v>0</v>
      </c>
      <c r="K85" s="183">
        <f>'MIPG INSTITUCIONAL'!K91</f>
        <v>0</v>
      </c>
      <c r="L85" s="184">
        <f>'MIPG INSTITUCIONAL'!L91</f>
        <v>0</v>
      </c>
      <c r="M85" s="206"/>
      <c r="N85" s="207">
        <v>1</v>
      </c>
      <c r="O85" s="207"/>
      <c r="P85" s="207"/>
      <c r="Q85" s="208" t="str">
        <f t="shared" si="15"/>
        <v>SI</v>
      </c>
      <c r="R85" s="209">
        <f>'MIPG INSTITUCIONAL'!Q91</f>
        <v>0</v>
      </c>
      <c r="S85" s="210" t="str">
        <f>'MIPG INSTITUCIONAL'!R91</f>
        <v>x</v>
      </c>
      <c r="T85" s="210">
        <f>'MIPG INSTITUCIONAL'!S91</f>
        <v>0</v>
      </c>
      <c r="U85" s="211">
        <f>'MIPG INSTITUCIONAL'!T91</f>
        <v>0</v>
      </c>
      <c r="V85" s="212" t="str">
        <f t="shared" si="19"/>
        <v>4</v>
      </c>
      <c r="W85" s="212" t="str">
        <f t="shared" si="20"/>
        <v>3</v>
      </c>
      <c r="X85" s="212" t="str">
        <f t="shared" si="21"/>
        <v>4</v>
      </c>
      <c r="Y85" s="212" t="str">
        <f t="shared" si="22"/>
        <v>4</v>
      </c>
      <c r="Z85" s="221" t="str">
        <f>IF((IF(Tabla2[[#This Row],[Calculo1 ]]="1",_xlfn.IFS(W85="1",IF((J85/H85)&gt;100%,100%,J85/H85),W85="2",IF((J85/N85)&gt;100%,100%,J85/N85),W85="3","0%",W85="4","0")+Tabla2[[#This Row],[ III TRIM 20217]],_xlfn.IFS(W85="1",IF((J85/H85)&gt;100%,100%,J85/H85),W85="2",IF((J85/N85)&gt;100%,100%,J85/N85),W85="3","0%",W85="4","")))=100%,100%,(IF(Tabla2[[#This Row],[Calculo1 ]]="1",_xlfn.IFS(W85="1",IF((J85/H85)&gt;100%,100%,J85/H85),W85="2",IF((J85/N85)&gt;100%,100%,J85/N85),W85="3","0%",W85="4","0")+Tabla2[[#This Row],[ III TRIM 20217]],_xlfn.IFS(W85="1",IF((J85/H85)&gt;100%,100%,J85/H85),W85="2",IF((J85/N85)&gt;100%,100%,J85/N85),W85="3","0%",W85="4",""))))</f>
        <v>0%</v>
      </c>
      <c r="AA85" s="214" t="str">
        <f t="shared" si="16"/>
        <v/>
      </c>
      <c r="AB85" s="215">
        <f>_xlfn.IFNA(INDEX(Hoja1!$C$3:$C$230,MATCH(Tabla2[[#This Row],[Calculo5]],Hoja1!$B$3:$B$230,0)),"")</f>
        <v>9.9999999999999998E-17</v>
      </c>
      <c r="AC85" s="215" t="str">
        <f t="shared" si="17"/>
        <v/>
      </c>
      <c r="AD85" s="216" t="str">
        <f t="shared" si="18"/>
        <v/>
      </c>
      <c r="AE85" s="217">
        <f>IF(IF(F85="","ESPECÍFICAR TIPO DE META",_xlfn.IFNA(_xlfn.IFS(SUM(I85:L85)=0,0%,SUM(I85:L85)&gt;0.001,(_xlfn.IFS(F85="INCREMENTO",SUM(I85:L85)/H85,F85="MANTENIMIENTO",SUM(I85:L85)/(H85*Tabla2[[#This Row],[N.X]])))),"ESPECÍFICAR TIPO DE META"))&gt;1,"100%",IF(F85="","ESPECÍFICAR TIPO DE META",_xlfn.IFNA(_xlfn.IFS(SUM(I85:L85)=0,0%,SUM(I85:L85)&gt;0.001,(_xlfn.IFS(F85="INCREMENTO",SUM(I85:L85)/H85,F85="MANTENIMIENTO",SUM(I85:L85)/(H85*Tabla2[[#This Row],[N.X]])))),"ESPECÍFICAR TIPO DE META")))</f>
        <v>0</v>
      </c>
      <c r="AF85" s="218" t="str">
        <f>'MIPG INSTITUCIONAL'!N91</f>
        <v>Funcionarios y contratistas asistieron virtualmente  a un proceso de sensibilización y capacitación en temas de "transparencia y acceso información  publica", dirigido por la   Secretaria de Transparencia de la Presidencia de la Republica -  funcionarios y contratistas  realizaron el curso de ley de transparencia y acceso a la información.</v>
      </c>
      <c r="AG85" s="219" t="str">
        <f>'MIPG INSTITUCIONAL'!O91</f>
        <v>Talento Humano, Recursos Físicos y Tecnológicos</v>
      </c>
      <c r="AH85" s="220" t="str">
        <f>'MIPG INSTITUCIONAL'!P91</f>
        <v>Subdirección Administrativa y Financiera - Talento humano</v>
      </c>
      <c r="AI85" s="171" t="str">
        <f>'MIPG INSTITUCIONAL'!P91</f>
        <v>Subdirección Administrativa y Financiera - Talento humano</v>
      </c>
    </row>
    <row r="86" spans="2:35" ht="68.45" customHeight="1" x14ac:dyDescent="0.25">
      <c r="B86" s="200" t="s">
        <v>342</v>
      </c>
      <c r="C86" s="203" t="s">
        <v>348</v>
      </c>
      <c r="D86" s="278" t="str">
        <f>'MIPG INSTITUCIONAL'!F92</f>
        <v xml:space="preserve">Aplicar encuestas de satisfacción del usuario, que capture la percepción del IMEBU ante la ciudadanía. </v>
      </c>
      <c r="E86" s="201" t="str">
        <f>'MIPG INSTITUCIONAL'!G92</f>
        <v>Encuestas de satisfacción al usuario publicadas y/o aplicadas</v>
      </c>
      <c r="F86" s="202" t="s">
        <v>339</v>
      </c>
      <c r="G86" s="231">
        <f t="shared" si="14"/>
        <v>4</v>
      </c>
      <c r="H86" s="230">
        <f>'MIPG INSTITUCIONAL'!H92</f>
        <v>1</v>
      </c>
      <c r="I86" s="226">
        <f>'MIPG INSTITUCIONAL'!I92</f>
        <v>0</v>
      </c>
      <c r="J86" s="183">
        <f>'MIPG INSTITUCIONAL'!J92</f>
        <v>0</v>
      </c>
      <c r="K86" s="183">
        <f>'MIPG INSTITUCIONAL'!K92</f>
        <v>0</v>
      </c>
      <c r="L86" s="184">
        <f>'MIPG INSTITUCIONAL'!L92</f>
        <v>0</v>
      </c>
      <c r="M86" s="168">
        <v>1</v>
      </c>
      <c r="N86" s="169">
        <v>1</v>
      </c>
      <c r="O86" s="169">
        <v>1</v>
      </c>
      <c r="P86" s="169">
        <v>1</v>
      </c>
      <c r="Q86" s="208" t="str">
        <f t="shared" si="15"/>
        <v>SI</v>
      </c>
      <c r="R86" s="209" t="str">
        <f>'MIPG INSTITUCIONAL'!Q92</f>
        <v>x</v>
      </c>
      <c r="S86" s="210" t="str">
        <f>'MIPG INSTITUCIONAL'!R92</f>
        <v>x</v>
      </c>
      <c r="T86" s="210" t="str">
        <f>'MIPG INSTITUCIONAL'!S92</f>
        <v>x</v>
      </c>
      <c r="U86" s="211" t="str">
        <f>'MIPG INSTITUCIONAL'!T92</f>
        <v>x</v>
      </c>
      <c r="V86" s="212" t="str">
        <f t="shared" si="19"/>
        <v>3</v>
      </c>
      <c r="W86" s="212" t="str">
        <f t="shared" si="20"/>
        <v>3</v>
      </c>
      <c r="X86" s="212" t="str">
        <f t="shared" si="21"/>
        <v>3</v>
      </c>
      <c r="Y86" s="212" t="str">
        <f t="shared" si="22"/>
        <v>3</v>
      </c>
      <c r="Z86" s="221" t="str">
        <f>IF((IF(Tabla2[[#This Row],[Calculo1 ]]="1",_xlfn.IFS(W86="1",IF((J86/H86)&gt;100%,100%,J86/H86),W86="2",IF((J86/N86)&gt;100%,100%,J86/N86),W86="3","0%",W86="4","0")+Tabla2[[#This Row],[ III TRIM 20217]],_xlfn.IFS(W86="1",IF((J86/H86)&gt;100%,100%,J86/H86),W86="2",IF((J86/N86)&gt;100%,100%,J86/N86),W86="3","0%",W86="4","")))=100%,100%,(IF(Tabla2[[#This Row],[Calculo1 ]]="1",_xlfn.IFS(W86="1",IF((J86/H86)&gt;100%,100%,J86/H86),W86="2",IF((J86/N86)&gt;100%,100%,J86/N86),W86="3","0%",W86="4","0")+Tabla2[[#This Row],[ III TRIM 20217]],_xlfn.IFS(W86="1",IF((J86/H86)&gt;100%,100%,J86/H86),W86="2",IF((J86/N86)&gt;100%,100%,J86/N86),W86="3","0%",W86="4",""))))</f>
        <v>0%</v>
      </c>
      <c r="AA86" s="214" t="str">
        <f t="shared" si="16"/>
        <v>0%</v>
      </c>
      <c r="AB86" s="215">
        <f>_xlfn.IFNA(INDEX(Hoja1!$C$3:$C$230,MATCH(Tabla2[[#This Row],[Calculo5]],Hoja1!$B$3:$B$230,0)),"")</f>
        <v>9.9999999999999998E-17</v>
      </c>
      <c r="AC86" s="215" t="str">
        <f t="shared" si="17"/>
        <v>0%</v>
      </c>
      <c r="AD86" s="216" t="str">
        <f t="shared" si="18"/>
        <v>0%</v>
      </c>
      <c r="AE86" s="217">
        <f>IF(IF(F86="","ESPECÍFICAR TIPO DE META",_xlfn.IFNA(_xlfn.IFS(SUM(I86:L86)=0,0%,SUM(I86:L86)&gt;0.001,(_xlfn.IFS(F86="INCREMENTO",SUM(I86:L86)/H86,F86="MANTENIMIENTO",SUM(I86:L86)/(H86*Tabla2[[#This Row],[N.X]])))),"ESPECÍFICAR TIPO DE META"))&gt;1,"100%",IF(F86="","ESPECÍFICAR TIPO DE META",_xlfn.IFNA(_xlfn.IFS(SUM(I86:L86)=0,0%,SUM(I86:L86)&gt;0.001,(_xlfn.IFS(F86="INCREMENTO",SUM(I86:L86)/H86,F86="MANTENIMIENTO",SUM(I86:L86)/(H86*Tabla2[[#This Row],[N.X]])))),"ESPECÍFICAR TIPO DE META")))</f>
        <v>0</v>
      </c>
      <c r="AF86" s="218" t="str">
        <f>'MIPG INSTITUCIONAL'!N92</f>
        <v>Se realizó el informe de los resultados de la aplicación de las encuestas de satisfacción a los usuarios, a septiembre 30 de 2021.</v>
      </c>
      <c r="AG86" s="219" t="str">
        <f>'MIPG INSTITUCIONAL'!O92</f>
        <v>Talento Humano, Recursos Físicos y Tecnológicos</v>
      </c>
      <c r="AH86" s="220" t="str">
        <f>'MIPG INSTITUCIONAL'!P92</f>
        <v>Dirección General - Secretario Ejecutivo</v>
      </c>
      <c r="AI86" s="171" t="str">
        <f>'MIPG INSTITUCIONAL'!P92</f>
        <v>Dirección General - Secretario Ejecutivo</v>
      </c>
    </row>
    <row r="87" spans="2:35" ht="68.45" customHeight="1" x14ac:dyDescent="0.25">
      <c r="B87" s="200" t="s">
        <v>208</v>
      </c>
      <c r="C87" s="203" t="s">
        <v>209</v>
      </c>
      <c r="D87" s="278" t="str">
        <f>'MIPG INSTITUCIONAL'!F93</f>
        <v>Designar  a un funcionario mediante acto administrativo que reciba las denuncias que estén en presuntos actos de corrupción  para cumplir con la ley de transparencia y acceso a la información publica y lucha contra corrupción</v>
      </c>
      <c r="E87" s="201" t="str">
        <f>'MIPG INSTITUCIONAL'!G93</f>
        <v>Acto administrativo de designación  al funcionario  encargado de recepcionar las denuncias de los presuntos actos de corrupción.</v>
      </c>
      <c r="F87" s="202" t="s">
        <v>338</v>
      </c>
      <c r="G87" s="232">
        <f t="shared" si="14"/>
        <v>1</v>
      </c>
      <c r="H87" s="204">
        <f>'MIPG INSTITUCIONAL'!H93</f>
        <v>1</v>
      </c>
      <c r="I87" s="224">
        <f>'MIPG INSTITUCIONAL'!I93</f>
        <v>0</v>
      </c>
      <c r="J87" s="183">
        <f>'MIPG INSTITUCIONAL'!J93</f>
        <v>0</v>
      </c>
      <c r="K87" s="183">
        <f>'MIPG INSTITUCIONAL'!K93</f>
        <v>0</v>
      </c>
      <c r="L87" s="184">
        <f>'MIPG INSTITUCIONAL'!L93</f>
        <v>0</v>
      </c>
      <c r="M87" s="206"/>
      <c r="N87" s="207">
        <v>1</v>
      </c>
      <c r="O87" s="207"/>
      <c r="P87" s="207"/>
      <c r="Q87" s="208" t="str">
        <f t="shared" si="15"/>
        <v>SI</v>
      </c>
      <c r="R87" s="209">
        <f>'MIPG INSTITUCIONAL'!Q93</f>
        <v>0</v>
      </c>
      <c r="S87" s="210" t="str">
        <f>'MIPG INSTITUCIONAL'!R93</f>
        <v>x</v>
      </c>
      <c r="T87" s="210">
        <f>'MIPG INSTITUCIONAL'!S93</f>
        <v>0</v>
      </c>
      <c r="U87" s="211">
        <f>'MIPG INSTITUCIONAL'!T93</f>
        <v>0</v>
      </c>
      <c r="V87" s="212" t="str">
        <f t="shared" si="19"/>
        <v>4</v>
      </c>
      <c r="W87" s="212" t="str">
        <f t="shared" si="20"/>
        <v>3</v>
      </c>
      <c r="X87" s="212" t="str">
        <f t="shared" si="21"/>
        <v>4</v>
      </c>
      <c r="Y87" s="212" t="str">
        <f t="shared" si="22"/>
        <v>4</v>
      </c>
      <c r="Z87" s="221" t="str">
        <f>IF((IF(Tabla2[[#This Row],[Calculo1 ]]="1",_xlfn.IFS(W87="1",IF((J87/H87)&gt;100%,100%,J87/H87),W87="2",IF((J87/N87)&gt;100%,100%,J87/N87),W87="3","0%",W87="4","0")+Tabla2[[#This Row],[ III TRIM 20217]],_xlfn.IFS(W87="1",IF((J87/H87)&gt;100%,100%,J87/H87),W87="2",IF((J87/N87)&gt;100%,100%,J87/N87),W87="3","0%",W87="4","")))=100%,100%,(IF(Tabla2[[#This Row],[Calculo1 ]]="1",_xlfn.IFS(W87="1",IF((J87/H87)&gt;100%,100%,J87/H87),W87="2",IF((J87/N87)&gt;100%,100%,J87/N87),W87="3","0%",W87="4","0")+Tabla2[[#This Row],[ III TRIM 20217]],_xlfn.IFS(W87="1",IF((J87/H87)&gt;100%,100%,J87/H87),W87="2",IF((J87/N87)&gt;100%,100%,J87/N87),W87="3","0%",W87="4",""))))</f>
        <v>0%</v>
      </c>
      <c r="AA87" s="214" t="str">
        <f t="shared" si="16"/>
        <v/>
      </c>
      <c r="AB87" s="215">
        <f>_xlfn.IFNA(INDEX(Hoja1!$C$3:$C$230,MATCH(Tabla2[[#This Row],[Calculo5]],Hoja1!$B$3:$B$230,0)),"")</f>
        <v>9.9999999999999998E-17</v>
      </c>
      <c r="AC87" s="215" t="str">
        <f t="shared" si="17"/>
        <v/>
      </c>
      <c r="AD87" s="216" t="str">
        <f t="shared" si="18"/>
        <v/>
      </c>
      <c r="AE87" s="217">
        <f>IF(IF(F87="","ESPECÍFICAR TIPO DE META",_xlfn.IFNA(_xlfn.IFS(SUM(I87:L87)=0,0%,SUM(I87:L87)&gt;0.001,(_xlfn.IFS(F87="INCREMENTO",SUM(I87:L87)/H87,F87="MANTENIMIENTO",SUM(I87:L87)/(H87*Tabla2[[#This Row],[N.X]])))),"ESPECÍFICAR TIPO DE META"))&gt;1,"100%",IF(F87="","ESPECÍFICAR TIPO DE META",_xlfn.IFNA(_xlfn.IFS(SUM(I87:L87)=0,0%,SUM(I87:L87)&gt;0.001,(_xlfn.IFS(F87="INCREMENTO",SUM(I87:L87)/H87,F87="MANTENIMIENTO",SUM(I87:L87)/(H87*Tabla2[[#This Row],[N.X]])))),"ESPECÍFICAR TIPO DE META")))</f>
        <v>0</v>
      </c>
      <c r="AF87" s="218">
        <f>'MIPG INSTITUCIONAL'!N93</f>
        <v>0</v>
      </c>
      <c r="AG87" s="219" t="str">
        <f>'MIPG INSTITUCIONAL'!O93</f>
        <v>Talento Humano, Recursos Físicos y Tecnológicos</v>
      </c>
      <c r="AH87" s="220" t="str">
        <f>'MIPG INSTITUCIONAL'!P93</f>
        <v>Dirección  General</v>
      </c>
      <c r="AI87" s="171" t="str">
        <f>'MIPG INSTITUCIONAL'!P93</f>
        <v>Dirección  General</v>
      </c>
    </row>
    <row r="88" spans="2:35" ht="68.45" customHeight="1" x14ac:dyDescent="0.25">
      <c r="B88" s="200" t="s">
        <v>208</v>
      </c>
      <c r="C88" s="203" t="s">
        <v>209</v>
      </c>
      <c r="D88" s="278" t="str">
        <f>D87</f>
        <v>Designar  a un funcionario mediante acto administrativo que reciba las denuncias que estén en presuntos actos de corrupción  para cumplir con la ley de transparencia y acceso a la información publica y lucha contra corrupción</v>
      </c>
      <c r="E88" s="201" t="str">
        <f>'MIPG INSTITUCIONAL'!G94</f>
        <v>Encuestas de satisfacción con respecto al evento de rendición de cuentas.</v>
      </c>
      <c r="F88" s="202" t="s">
        <v>338</v>
      </c>
      <c r="G88" s="231">
        <f t="shared" si="14"/>
        <v>1</v>
      </c>
      <c r="H88" s="230">
        <f>'MIPG INSTITUCIONAL'!H94</f>
        <v>1</v>
      </c>
      <c r="I88" s="226">
        <f>'MIPG INSTITUCIONAL'!I94</f>
        <v>0</v>
      </c>
      <c r="J88" s="183">
        <f>'MIPG INSTITUCIONAL'!J94</f>
        <v>0</v>
      </c>
      <c r="K88" s="183">
        <f>'MIPG INSTITUCIONAL'!K94</f>
        <v>0</v>
      </c>
      <c r="L88" s="184">
        <f>'MIPG INSTITUCIONAL'!L94</f>
        <v>0</v>
      </c>
      <c r="M88" s="168"/>
      <c r="N88" s="169">
        <v>1</v>
      </c>
      <c r="O88" s="169"/>
      <c r="P88" s="169"/>
      <c r="Q88" s="208" t="str">
        <f t="shared" si="15"/>
        <v>SI</v>
      </c>
      <c r="R88" s="209">
        <f>'MIPG INSTITUCIONAL'!Q94</f>
        <v>0</v>
      </c>
      <c r="S88" s="210" t="str">
        <f>'MIPG INSTITUCIONAL'!R94</f>
        <v>x</v>
      </c>
      <c r="T88" s="210">
        <f>'MIPG INSTITUCIONAL'!S94</f>
        <v>0</v>
      </c>
      <c r="U88" s="211">
        <f>'MIPG INSTITUCIONAL'!T94</f>
        <v>0</v>
      </c>
      <c r="V88" s="212" t="str">
        <f t="shared" si="19"/>
        <v>4</v>
      </c>
      <c r="W88" s="212" t="str">
        <f t="shared" si="20"/>
        <v>3</v>
      </c>
      <c r="X88" s="212" t="str">
        <f t="shared" si="21"/>
        <v>4</v>
      </c>
      <c r="Y88" s="212" t="str">
        <f t="shared" si="22"/>
        <v>4</v>
      </c>
      <c r="Z88" s="221" t="str">
        <f>IF((IF(Tabla2[[#This Row],[Calculo1 ]]="1",_xlfn.IFS(W88="1",IF((J88/H88)&gt;100%,100%,J88/H88),W88="2",IF((J88/N88)&gt;100%,100%,J88/N88),W88="3","0%",W88="4","0")+Tabla2[[#This Row],[ III TRIM 20217]],_xlfn.IFS(W88="1",IF((J88/H88)&gt;100%,100%,J88/H88),W88="2",IF((J88/N88)&gt;100%,100%,J88/N88),W88="3","0%",W88="4","")))=100%,100%,(IF(Tabla2[[#This Row],[Calculo1 ]]="1",_xlfn.IFS(W88="1",IF((J88/H88)&gt;100%,100%,J88/H88),W88="2",IF((J88/N88)&gt;100%,100%,J88/N88),W88="3","0%",W88="4","0")+Tabla2[[#This Row],[ III TRIM 20217]],_xlfn.IFS(W88="1",IF((J88/H88)&gt;100%,100%,J88/H88),W88="2",IF((J88/N88)&gt;100%,100%,J88/N88),W88="3","0%",W88="4",""))))</f>
        <v>0%</v>
      </c>
      <c r="AA88" s="214" t="str">
        <f t="shared" si="16"/>
        <v/>
      </c>
      <c r="AB88" s="215">
        <f>_xlfn.IFNA(INDEX(Hoja1!$C$3:$C$230,MATCH(Tabla2[[#This Row],[Calculo5]],Hoja1!$B$3:$B$230,0)),"")</f>
        <v>9.9999999999999998E-17</v>
      </c>
      <c r="AC88" s="215" t="str">
        <f t="shared" si="17"/>
        <v/>
      </c>
      <c r="AD88" s="216" t="str">
        <f t="shared" si="18"/>
        <v/>
      </c>
      <c r="AE88" s="217">
        <f>IF(IF(F88="","ESPECÍFICAR TIPO DE META",_xlfn.IFNA(_xlfn.IFS(SUM(I88:L88)=0,0%,SUM(I88:L88)&gt;0.001,(_xlfn.IFS(F88="INCREMENTO",SUM(I88:L88)/H88,F88="MANTENIMIENTO",SUM(I88:L88)/(H88*Tabla2[[#This Row],[N.X]])))),"ESPECÍFICAR TIPO DE META"))&gt;1,"100%",IF(F88="","ESPECÍFICAR TIPO DE META",_xlfn.IFNA(_xlfn.IFS(SUM(I88:L88)=0,0%,SUM(I88:L88)&gt;0.001,(_xlfn.IFS(F88="INCREMENTO",SUM(I88:L88)/H88,F88="MANTENIMIENTO",SUM(I88:L88)/(H88*Tabla2[[#This Row],[N.X]])))),"ESPECÍFICAR TIPO DE META")))</f>
        <v>0</v>
      </c>
      <c r="AF88" s="218">
        <f>'MIPG INSTITUCIONAL'!N94</f>
        <v>0</v>
      </c>
      <c r="AG88" s="219" t="str">
        <f>'MIPG INSTITUCIONAL'!O94</f>
        <v>Talento Humano, Recursos Físicos y Tecnológicos</v>
      </c>
      <c r="AH88" s="220" t="str">
        <f>'MIPG INSTITUCIONAL'!P94</f>
        <v>Subdirección Técnica</v>
      </c>
      <c r="AI88" s="171" t="str">
        <f>'MIPG INSTITUCIONAL'!P94</f>
        <v>Subdirección Técnica</v>
      </c>
    </row>
    <row r="89" spans="2:35" ht="68.45" customHeight="1" x14ac:dyDescent="0.25">
      <c r="B89" s="200" t="s">
        <v>208</v>
      </c>
      <c r="C89" s="203" t="s">
        <v>209</v>
      </c>
      <c r="D89" s="278" t="str">
        <f>D87</f>
        <v>Designar  a un funcionario mediante acto administrativo que reciba las denuncias que estén en presuntos actos de corrupción  para cumplir con la ley de transparencia y acceso a la información publica y lucha contra corrupción</v>
      </c>
      <c r="E89" s="201" t="str">
        <f>'MIPG INSTITUCIONAL'!G95</f>
        <v xml:space="preserve">Proceso de Rendición  de cuentas publicadas </v>
      </c>
      <c r="F89" s="202" t="s">
        <v>338</v>
      </c>
      <c r="G89" s="232">
        <f t="shared" si="14"/>
        <v>2</v>
      </c>
      <c r="H89" s="204">
        <f>'MIPG INSTITUCIONAL'!H95</f>
        <v>2</v>
      </c>
      <c r="I89" s="224">
        <f>'MIPG INSTITUCIONAL'!I95</f>
        <v>0</v>
      </c>
      <c r="J89" s="183">
        <f>'MIPG INSTITUCIONAL'!J95</f>
        <v>0</v>
      </c>
      <c r="K89" s="183">
        <f>'MIPG INSTITUCIONAL'!K95</f>
        <v>0</v>
      </c>
      <c r="L89" s="184">
        <f>'MIPG INSTITUCIONAL'!L95</f>
        <v>0</v>
      </c>
      <c r="M89" s="206"/>
      <c r="N89" s="207">
        <v>1</v>
      </c>
      <c r="O89" s="207"/>
      <c r="P89" s="207">
        <v>1</v>
      </c>
      <c r="Q89" s="208" t="str">
        <f t="shared" si="15"/>
        <v>SI</v>
      </c>
      <c r="R89" s="209">
        <f>'MIPG INSTITUCIONAL'!Q95</f>
        <v>0</v>
      </c>
      <c r="S89" s="210" t="str">
        <f>'MIPG INSTITUCIONAL'!R95</f>
        <v>x</v>
      </c>
      <c r="T89" s="210">
        <f>'MIPG INSTITUCIONAL'!S95</f>
        <v>0</v>
      </c>
      <c r="U89" s="211" t="str">
        <f>'MIPG INSTITUCIONAL'!T95</f>
        <v>x</v>
      </c>
      <c r="V89" s="212" t="str">
        <f t="shared" si="19"/>
        <v>4</v>
      </c>
      <c r="W89" s="212" t="str">
        <f t="shared" si="20"/>
        <v>3</v>
      </c>
      <c r="X89" s="212" t="str">
        <f t="shared" si="21"/>
        <v>4</v>
      </c>
      <c r="Y89" s="212" t="str">
        <f t="shared" si="22"/>
        <v>3</v>
      </c>
      <c r="Z89" s="221" t="str">
        <f>IF((IF(Tabla2[[#This Row],[Calculo1 ]]="1",_xlfn.IFS(W89="1",IF((J89/H89)&gt;100%,100%,J89/H89),W89="2",IF((J89/N89)&gt;100%,100%,J89/N89),W89="3","0%",W89="4","0")+Tabla2[[#This Row],[ III TRIM 20217]],_xlfn.IFS(W89="1",IF((J89/H89)&gt;100%,100%,J89/H89),W89="2",IF((J89/N89)&gt;100%,100%,J89/N89),W89="3","0%",W89="4","")))=100%,100%,(IF(Tabla2[[#This Row],[Calculo1 ]]="1",_xlfn.IFS(W89="1",IF((J89/H89)&gt;100%,100%,J89/H89),W89="2",IF((J89/N89)&gt;100%,100%,J89/N89),W89="3","0%",W89="4","0")+Tabla2[[#This Row],[ III TRIM 20217]],_xlfn.IFS(W89="1",IF((J89/H89)&gt;100%,100%,J89/H89),W89="2",IF((J89/N89)&gt;100%,100%,J89/N89),W89="3","0%",W89="4",""))))</f>
        <v>0%</v>
      </c>
      <c r="AA89" s="214" t="str">
        <f t="shared" si="16"/>
        <v/>
      </c>
      <c r="AB89" s="215">
        <f>_xlfn.IFNA(INDEX(Hoja1!$C$3:$C$230,MATCH(Tabla2[[#This Row],[Calculo5]],Hoja1!$B$3:$B$230,0)),"")</f>
        <v>9.9999999999999998E-17</v>
      </c>
      <c r="AC89" s="215" t="str">
        <f t="shared" si="17"/>
        <v/>
      </c>
      <c r="AD89" s="216" t="str">
        <f t="shared" si="18"/>
        <v>0%</v>
      </c>
      <c r="AE89" s="217">
        <f>IF(IF(F89="","ESPECÍFICAR TIPO DE META",_xlfn.IFNA(_xlfn.IFS(SUM(I89:L89)=0,0%,SUM(I89:L89)&gt;0.001,(_xlfn.IFS(F89="INCREMENTO",SUM(I89:L89)/H89,F89="MANTENIMIENTO",SUM(I89:L89)/(H89*Tabla2[[#This Row],[N.X]])))),"ESPECÍFICAR TIPO DE META"))&gt;1,"100%",IF(F89="","ESPECÍFICAR TIPO DE META",_xlfn.IFNA(_xlfn.IFS(SUM(I89:L89)=0,0%,SUM(I89:L89)&gt;0.001,(_xlfn.IFS(F89="INCREMENTO",SUM(I89:L89)/H89,F89="MANTENIMIENTO",SUM(I89:L89)/(H89*Tabla2[[#This Row],[N.X]])))),"ESPECÍFICAR TIPO DE META")))</f>
        <v>0</v>
      </c>
      <c r="AF89" s="218">
        <f>'MIPG INSTITUCIONAL'!N95</f>
        <v>0</v>
      </c>
      <c r="AG89" s="219" t="str">
        <f>'MIPG INSTITUCIONAL'!O95</f>
        <v>Talento Humano, Recursos Físicos y Tecnológicos</v>
      </c>
      <c r="AH89" s="220" t="str">
        <f>'MIPG INSTITUCIONAL'!P95</f>
        <v>Subdirección Técnica</v>
      </c>
      <c r="AI89" s="171" t="str">
        <f>'MIPG INSTITUCIONAL'!P95</f>
        <v>Subdirección Técnica</v>
      </c>
    </row>
    <row r="90" spans="2:35" ht="68.45" customHeight="1" x14ac:dyDescent="0.25">
      <c r="B90" s="200" t="s">
        <v>208</v>
      </c>
      <c r="C90" s="203" t="s">
        <v>209</v>
      </c>
      <c r="D90" s="278" t="str">
        <f>'MIPG INSTITUCIONAL'!F96</f>
        <v>Implementar la política de gestión del conocimiento</v>
      </c>
      <c r="E90" s="201" t="str">
        <f>'MIPG INSTITUCIONAL'!G96</f>
        <v>Política de Gestión del Conocimiento implementada</v>
      </c>
      <c r="F90" s="202" t="s">
        <v>338</v>
      </c>
      <c r="G90" s="232">
        <f t="shared" si="14"/>
        <v>1</v>
      </c>
      <c r="H90" s="204">
        <f>'MIPG INSTITUCIONAL'!H96</f>
        <v>1</v>
      </c>
      <c r="I90" s="224">
        <f>'MIPG INSTITUCIONAL'!I96</f>
        <v>0</v>
      </c>
      <c r="J90" s="183">
        <f>'MIPG INSTITUCIONAL'!J96</f>
        <v>0</v>
      </c>
      <c r="K90" s="183">
        <f>'MIPG INSTITUCIONAL'!K96</f>
        <v>0</v>
      </c>
      <c r="L90" s="184">
        <f>'MIPG INSTITUCIONAL'!L96</f>
        <v>0</v>
      </c>
      <c r="M90" s="206"/>
      <c r="N90" s="207"/>
      <c r="O90" s="207"/>
      <c r="P90" s="207">
        <v>1</v>
      </c>
      <c r="Q90" s="208" t="str">
        <f t="shared" si="15"/>
        <v>SI</v>
      </c>
      <c r="R90" s="209">
        <f>'MIPG INSTITUCIONAL'!Q96</f>
        <v>0</v>
      </c>
      <c r="S90" s="210">
        <f>'MIPG INSTITUCIONAL'!R96</f>
        <v>0</v>
      </c>
      <c r="T90" s="210">
        <f>'MIPG INSTITUCIONAL'!S96</f>
        <v>0</v>
      </c>
      <c r="U90" s="211" t="str">
        <f>'MIPG INSTITUCIONAL'!T96</f>
        <v>x</v>
      </c>
      <c r="V90" s="212" t="str">
        <f t="shared" si="19"/>
        <v>4</v>
      </c>
      <c r="W90" s="212" t="str">
        <f t="shared" si="20"/>
        <v>4</v>
      </c>
      <c r="X90" s="212" t="str">
        <f t="shared" si="21"/>
        <v>4</v>
      </c>
      <c r="Y90" s="212" t="str">
        <f t="shared" si="22"/>
        <v>3</v>
      </c>
      <c r="Z90" s="221" t="str">
        <f>IF((IF(Tabla2[[#This Row],[Calculo1 ]]="1",_xlfn.IFS(W90="1",IF((J90/H90)&gt;100%,100%,J90/H90),W90="2",IF((J90/N90)&gt;100%,100%,J90/N90),W90="3","0%",W90="4","0")+Tabla2[[#This Row],[ III TRIM 20217]],_xlfn.IFS(W90="1",IF((J90/H90)&gt;100%,100%,J90/H90),W90="2",IF((J90/N90)&gt;100%,100%,J90/N90),W90="3","0%",W90="4","")))=100%,100%,(IF(Tabla2[[#This Row],[Calculo1 ]]="1",_xlfn.IFS(W90="1",IF((J90/H90)&gt;100%,100%,J90/H90),W90="2",IF((J90/N90)&gt;100%,100%,J90/N90),W90="3","0%",W90="4","0")+Tabla2[[#This Row],[ III TRIM 20217]],_xlfn.IFS(W90="1",IF((J90/H90)&gt;100%,100%,J90/H90),W90="2",IF((J90/N90)&gt;100%,100%,J90/N90),W90="3","0%",W90="4",""))))</f>
        <v/>
      </c>
      <c r="AA90" s="214" t="str">
        <f t="shared" si="16"/>
        <v/>
      </c>
      <c r="AB90" s="215" t="str">
        <f>_xlfn.IFNA(INDEX(Hoja1!$C$3:$C$230,MATCH(Tabla2[[#This Row],[Calculo5]],Hoja1!$B$3:$B$230,0)),"")</f>
        <v/>
      </c>
      <c r="AC90" s="215" t="str">
        <f t="shared" si="17"/>
        <v/>
      </c>
      <c r="AD90" s="216" t="str">
        <f t="shared" si="18"/>
        <v>0%</v>
      </c>
      <c r="AE90" s="217">
        <f>IF(IF(F90="","ESPECÍFICAR TIPO DE META",_xlfn.IFNA(_xlfn.IFS(SUM(I90:L90)=0,0%,SUM(I90:L90)&gt;0.001,(_xlfn.IFS(F90="INCREMENTO",SUM(I90:L90)/H90,F90="MANTENIMIENTO",SUM(I90:L90)/(H90*Tabla2[[#This Row],[N.X]])))),"ESPECÍFICAR TIPO DE META"))&gt;1,"100%",IF(F90="","ESPECÍFICAR TIPO DE META",_xlfn.IFNA(_xlfn.IFS(SUM(I90:L90)=0,0%,SUM(I90:L90)&gt;0.001,(_xlfn.IFS(F90="INCREMENTO",SUM(I90:L90)/H90,F90="MANTENIMIENTO",SUM(I90:L90)/(H90*Tabla2[[#This Row],[N.X]])))),"ESPECÍFICAR TIPO DE META")))</f>
        <v>0</v>
      </c>
      <c r="AF90" s="218">
        <f>'MIPG INSTITUCIONAL'!N96</f>
        <v>0</v>
      </c>
      <c r="AG90" s="219" t="str">
        <f>'MIPG INSTITUCIONAL'!O96</f>
        <v>Talento Humano, Recursos Físicos y Tecnológicos</v>
      </c>
      <c r="AH90" s="220" t="str">
        <f>'MIPG INSTITUCIONAL'!P96</f>
        <v>Dirección General-Subdirección Técnico</v>
      </c>
      <c r="AI90" s="171" t="str">
        <f>'MIPG INSTITUCIONAL'!P96</f>
        <v>Dirección General-Subdirección Técnico</v>
      </c>
    </row>
    <row r="91" spans="2:35" ht="68.45" customHeight="1" x14ac:dyDescent="0.25">
      <c r="B91" s="200" t="s">
        <v>216</v>
      </c>
      <c r="C91" s="203" t="s">
        <v>349</v>
      </c>
      <c r="D91" s="278" t="str">
        <f>'MIPG INSTITUCIONAL'!F97</f>
        <v>Implementar cultura para  compartir y difundir el conocimiento</v>
      </c>
      <c r="E91" s="201" t="str">
        <f>'MIPG INSTITUCIONAL'!G97</f>
        <v xml:space="preserve">Estrategia implementada para difundir el conocimiento </v>
      </c>
      <c r="F91" s="202" t="s">
        <v>338</v>
      </c>
      <c r="G91" s="231">
        <f t="shared" si="14"/>
        <v>4</v>
      </c>
      <c r="H91" s="204">
        <f>'MIPG INSTITUCIONAL'!H97</f>
        <v>1</v>
      </c>
      <c r="I91" s="224">
        <f>'MIPG INSTITUCIONAL'!I97</f>
        <v>0</v>
      </c>
      <c r="J91" s="183">
        <f>'MIPG INSTITUCIONAL'!J97</f>
        <v>0</v>
      </c>
      <c r="K91" s="183">
        <f>'MIPG INSTITUCIONAL'!K97</f>
        <v>0</v>
      </c>
      <c r="L91" s="184">
        <f>'MIPG INSTITUCIONAL'!L97</f>
        <v>0</v>
      </c>
      <c r="M91" s="206">
        <v>0.25</v>
      </c>
      <c r="N91" s="207">
        <v>0.25</v>
      </c>
      <c r="O91" s="207">
        <v>0.25</v>
      </c>
      <c r="P91" s="207">
        <v>0.25</v>
      </c>
      <c r="Q91" s="208" t="str">
        <f t="shared" si="15"/>
        <v>SI</v>
      </c>
      <c r="R91" s="209" t="str">
        <f>'MIPG INSTITUCIONAL'!Q97</f>
        <v>x</v>
      </c>
      <c r="S91" s="210" t="str">
        <f>'MIPG INSTITUCIONAL'!R97</f>
        <v>x</v>
      </c>
      <c r="T91" s="210" t="str">
        <f>'MIPG INSTITUCIONAL'!S97</f>
        <v>x</v>
      </c>
      <c r="U91" s="211" t="str">
        <f>'MIPG INSTITUCIONAL'!T97</f>
        <v>x</v>
      </c>
      <c r="V91" s="212" t="str">
        <f t="shared" si="19"/>
        <v>3</v>
      </c>
      <c r="W91" s="212" t="str">
        <f t="shared" si="20"/>
        <v>3</v>
      </c>
      <c r="X91" s="212" t="str">
        <f t="shared" si="21"/>
        <v>3</v>
      </c>
      <c r="Y91" s="212" t="str">
        <f t="shared" si="22"/>
        <v>3</v>
      </c>
      <c r="Z91" s="221" t="str">
        <f>IF((IF(Tabla2[[#This Row],[Calculo1 ]]="1",_xlfn.IFS(W91="1",IF((J91/H91)&gt;100%,100%,J91/H91),W91="2",IF((J91/N91)&gt;100%,100%,J91/N91),W91="3","0%",W91="4","0")+Tabla2[[#This Row],[ III TRIM 20217]],_xlfn.IFS(W91="1",IF((J91/H91)&gt;100%,100%,J91/H91),W91="2",IF((J91/N91)&gt;100%,100%,J91/N91),W91="3","0%",W91="4","")))=100%,100%,(IF(Tabla2[[#This Row],[Calculo1 ]]="1",_xlfn.IFS(W91="1",IF((J91/H91)&gt;100%,100%,J91/H91),W91="2",IF((J91/N91)&gt;100%,100%,J91/N91),W91="3","0%",W91="4","0")+Tabla2[[#This Row],[ III TRIM 20217]],_xlfn.IFS(W91="1",IF((J91/H91)&gt;100%,100%,J91/H91),W91="2",IF((J91/N91)&gt;100%,100%,J91/N91),W91="3","0%",W91="4",""))))</f>
        <v>0%</v>
      </c>
      <c r="AA91" s="214" t="str">
        <f t="shared" si="16"/>
        <v>0%</v>
      </c>
      <c r="AB91" s="215">
        <f>_xlfn.IFNA(INDEX(Hoja1!$C$3:$C$230,MATCH(Tabla2[[#This Row],[Calculo5]],Hoja1!$B$3:$B$230,0)),"")</f>
        <v>9.9999999999999998E-17</v>
      </c>
      <c r="AC91" s="215" t="str">
        <f t="shared" si="17"/>
        <v>0%</v>
      </c>
      <c r="AD91" s="216" t="str">
        <f t="shared" si="18"/>
        <v>0%</v>
      </c>
      <c r="AE91" s="217">
        <f>IF(IF(F91="","ESPECÍFICAR TIPO DE META",_xlfn.IFNA(_xlfn.IFS(SUM(I91:L91)=0,0%,SUM(I91:L91)&gt;0.001,(_xlfn.IFS(F91="INCREMENTO",SUM(I91:L91)/H91,F91="MANTENIMIENTO",SUM(I91:L91)/(H91*Tabla2[[#This Row],[N.X]])))),"ESPECÍFICAR TIPO DE META"))&gt;1,"100%",IF(F91="","ESPECÍFICAR TIPO DE META",_xlfn.IFNA(_xlfn.IFS(SUM(I91:L91)=0,0%,SUM(I91:L91)&gt;0.001,(_xlfn.IFS(F91="INCREMENTO",SUM(I91:L91)/H91,F91="MANTENIMIENTO",SUM(I91:L91)/(H91*Tabla2[[#This Row],[N.X]])))),"ESPECÍFICAR TIPO DE META")))</f>
        <v>0</v>
      </c>
      <c r="AF91" s="218" t="str">
        <f>'MIPG INSTITUCIONAL'!N97</f>
        <v xml:space="preserve">Existe una estrategia llamada "Café con Dirección", se presentó en el comité MIPG  el segundo eje del conocimiento  "Cultura de difundir y compartir" </v>
      </c>
      <c r="AG91" s="219" t="str">
        <f>'MIPG INSTITUCIONAL'!O97</f>
        <v>Talento Humano, Recursos Físicos y Tecnológicos</v>
      </c>
      <c r="AH91" s="220" t="str">
        <f>'MIPG INSTITUCIONAL'!P97</f>
        <v>Dirección General-Subdirección Técnico</v>
      </c>
      <c r="AI91" s="171" t="str">
        <f>'MIPG INSTITUCIONAL'!P97</f>
        <v>Dirección General-Subdirección Técnico</v>
      </c>
    </row>
    <row r="92" spans="2:35" ht="68.45" customHeight="1" x14ac:dyDescent="0.25">
      <c r="B92" s="200" t="s">
        <v>216</v>
      </c>
      <c r="C92" s="203" t="s">
        <v>349</v>
      </c>
      <c r="D92" s="278" t="str">
        <f>'MIPG INSTITUCIONAL'!F98</f>
        <v>Mantener actualizado   plan de Comunicaciones de la entidad.</v>
      </c>
      <c r="E92" s="201" t="str">
        <f>'MIPG INSTITUCIONAL'!G98</f>
        <v>Plan de comunicaciones actualizado</v>
      </c>
      <c r="F92" s="202" t="s">
        <v>338</v>
      </c>
      <c r="G92" s="231">
        <f t="shared" si="14"/>
        <v>4</v>
      </c>
      <c r="H92" s="204">
        <f>'MIPG INSTITUCIONAL'!H98</f>
        <v>1</v>
      </c>
      <c r="I92" s="224">
        <f>'MIPG INSTITUCIONAL'!I98</f>
        <v>0</v>
      </c>
      <c r="J92" s="315">
        <f>'MIPG INSTITUCIONAL'!J98</f>
        <v>0</v>
      </c>
      <c r="K92" s="183">
        <f>'MIPG INSTITUCIONAL'!K98</f>
        <v>0</v>
      </c>
      <c r="L92" s="184">
        <f>'MIPG INSTITUCIONAL'!L98</f>
        <v>0</v>
      </c>
      <c r="M92" s="206">
        <v>0.25</v>
      </c>
      <c r="N92" s="207">
        <v>0.25</v>
      </c>
      <c r="O92" s="207">
        <v>0.25</v>
      </c>
      <c r="P92" s="207">
        <v>0.25</v>
      </c>
      <c r="Q92" s="208" t="str">
        <f t="shared" si="15"/>
        <v>SI</v>
      </c>
      <c r="R92" s="209" t="str">
        <f>'MIPG INSTITUCIONAL'!Q98</f>
        <v>x</v>
      </c>
      <c r="S92" s="210" t="str">
        <f>'MIPG INSTITUCIONAL'!R98</f>
        <v>x</v>
      </c>
      <c r="T92" s="210" t="str">
        <f>'MIPG INSTITUCIONAL'!S98</f>
        <v>x</v>
      </c>
      <c r="U92" s="211" t="str">
        <f>'MIPG INSTITUCIONAL'!T98</f>
        <v>x</v>
      </c>
      <c r="V92" s="212" t="str">
        <f t="shared" si="19"/>
        <v>3</v>
      </c>
      <c r="W92" s="212" t="str">
        <f t="shared" si="20"/>
        <v>3</v>
      </c>
      <c r="X92" s="212" t="str">
        <f t="shared" si="21"/>
        <v>3</v>
      </c>
      <c r="Y92" s="212" t="str">
        <f t="shared" si="22"/>
        <v>3</v>
      </c>
      <c r="Z92" s="221" t="str">
        <f>IF((IF(Tabla2[[#This Row],[Calculo1 ]]="1",_xlfn.IFS(W92="1",IF((J92/H92)&gt;100%,100%,J92/H92),W92="2",IF((J92/N92)&gt;100%,100%,J92/N92),W92="3","0%",W92="4","0")+Tabla2[[#This Row],[ III TRIM 20217]],_xlfn.IFS(W92="1",IF((J92/H92)&gt;100%,100%,J92/H92),W92="2",IF((J92/N92)&gt;100%,100%,J92/N92),W92="3","0%",W92="4","")))=100%,100%,(IF(Tabla2[[#This Row],[Calculo1 ]]="1",_xlfn.IFS(W92="1",IF((J92/H92)&gt;100%,100%,J92/H92),W92="2",IF((J92/N92)&gt;100%,100%,J92/N92),W92="3","0%",W92="4","0")+Tabla2[[#This Row],[ III TRIM 20217]],_xlfn.IFS(W92="1",IF((J92/H92)&gt;100%,100%,J92/H92),W92="2",IF((J92/N92)&gt;100%,100%,J92/N92),W92="3","0%",W92="4",""))))</f>
        <v>0%</v>
      </c>
      <c r="AA92" s="214" t="str">
        <f t="shared" si="16"/>
        <v>0%</v>
      </c>
      <c r="AB92" s="215">
        <f>_xlfn.IFNA(INDEX(Hoja1!$C$3:$C$230,MATCH(Tabla2[[#This Row],[Calculo5]],Hoja1!$B$3:$B$230,0)),"")</f>
        <v>9.9999999999999998E-17</v>
      </c>
      <c r="AC92" s="215" t="str">
        <f t="shared" si="17"/>
        <v>0%</v>
      </c>
      <c r="AD92" s="216" t="str">
        <f t="shared" si="18"/>
        <v>0%</v>
      </c>
      <c r="AE92" s="217">
        <f>IF(IF(F92="","ESPECÍFICAR TIPO DE META",_xlfn.IFNA(_xlfn.IFS(SUM(I92:L92)=0,0%,SUM(I92:L92)&gt;0.001,(_xlfn.IFS(F92="INCREMENTO",SUM(I92:L92)/H92,F92="MANTENIMIENTO",SUM(I92:L92)/(H92*Tabla2[[#This Row],[N.X]])))),"ESPECÍFICAR TIPO DE META"))&gt;1,"100%",IF(F92="","ESPECÍFICAR TIPO DE META",_xlfn.IFNA(_xlfn.IFS(SUM(I92:L92)=0,0%,SUM(I92:L92)&gt;0.001,(_xlfn.IFS(F92="INCREMENTO",SUM(I92:L92)/H92,F92="MANTENIMIENTO",SUM(I92:L92)/(H92*Tabla2[[#This Row],[N.X]])))),"ESPECÍFICAR TIPO DE META")))</f>
        <v>0</v>
      </c>
      <c r="AF92" s="218" t="str">
        <f>'MIPG INSTITUCIONAL'!N98</f>
        <v>Se realizó el documento preliminar de la actualización del plan de comunicaciones</v>
      </c>
      <c r="AG92" s="219" t="str">
        <f>'MIPG INSTITUCIONAL'!O98</f>
        <v>Talento Humano, Recursos Físicos y Tecnológicos</v>
      </c>
      <c r="AH92" s="220" t="str">
        <f>'MIPG INSTITUCIONAL'!P98</f>
        <v>Dirección General-Subdirección Técnico</v>
      </c>
      <c r="AI92" s="171" t="str">
        <f>'MIPG INSTITUCIONAL'!P98</f>
        <v>Dirección General-Subdirección Técnico</v>
      </c>
    </row>
    <row r="93" spans="2:35" ht="68.45" customHeight="1" x14ac:dyDescent="0.25">
      <c r="B93" s="200" t="s">
        <v>216</v>
      </c>
      <c r="C93" s="203" t="s">
        <v>349</v>
      </c>
      <c r="D93" s="278" t="str">
        <f>'MIPG INSTITUCIONAL'!F99</f>
        <v xml:space="preserve">Replicar las experiencias ciudadanas que se han identificado como exitosas.        </v>
      </c>
      <c r="E93" s="201" t="str">
        <f>'MIPG INSTITUCIONAL'!G99</f>
        <v xml:space="preserve">Informes de experiencias exitosas  replicadas </v>
      </c>
      <c r="F93" s="202" t="s">
        <v>338</v>
      </c>
      <c r="G93" s="231">
        <f t="shared" si="14"/>
        <v>4</v>
      </c>
      <c r="H93" s="204">
        <f>'MIPG INSTITUCIONAL'!H99</f>
        <v>4</v>
      </c>
      <c r="I93" s="224">
        <f>'MIPG INSTITUCIONAL'!I99</f>
        <v>0</v>
      </c>
      <c r="J93" s="183">
        <f>'MIPG INSTITUCIONAL'!J99</f>
        <v>0</v>
      </c>
      <c r="K93" s="183">
        <f>'MIPG INSTITUCIONAL'!K99</f>
        <v>0</v>
      </c>
      <c r="L93" s="184">
        <f>'MIPG INSTITUCIONAL'!L99</f>
        <v>0</v>
      </c>
      <c r="M93" s="206">
        <v>1</v>
      </c>
      <c r="N93" s="207">
        <v>1</v>
      </c>
      <c r="O93" s="207">
        <v>1</v>
      </c>
      <c r="P93" s="207">
        <v>1</v>
      </c>
      <c r="Q93" s="208" t="str">
        <f t="shared" si="15"/>
        <v>SI</v>
      </c>
      <c r="R93" s="209" t="str">
        <f>'MIPG INSTITUCIONAL'!Q99</f>
        <v>x</v>
      </c>
      <c r="S93" s="210" t="str">
        <f>'MIPG INSTITUCIONAL'!R99</f>
        <v>x</v>
      </c>
      <c r="T93" s="210" t="str">
        <f>'MIPG INSTITUCIONAL'!S99</f>
        <v>x</v>
      </c>
      <c r="U93" s="211" t="str">
        <f>'MIPG INSTITUCIONAL'!T99</f>
        <v>x</v>
      </c>
      <c r="V93" s="212" t="str">
        <f t="shared" si="19"/>
        <v>3</v>
      </c>
      <c r="W93" s="212" t="str">
        <f t="shared" si="20"/>
        <v>3</v>
      </c>
      <c r="X93" s="212" t="str">
        <f t="shared" si="21"/>
        <v>3</v>
      </c>
      <c r="Y93" s="212" t="str">
        <f t="shared" si="22"/>
        <v>3</v>
      </c>
      <c r="Z93" s="221" t="str">
        <f>IF((IF(Tabla2[[#This Row],[Calculo1 ]]="1",_xlfn.IFS(W93="1",IF((J93/H93)&gt;100%,100%,J93/H93),W93="2",IF((J93/N93)&gt;100%,100%,J93/N93),W93="3","0%",W93="4","0")+Tabla2[[#This Row],[ III TRIM 20217]],_xlfn.IFS(W93="1",IF((J93/H93)&gt;100%,100%,J93/H93),W93="2",IF((J93/N93)&gt;100%,100%,J93/N93),W93="3","0%",W93="4","")))=100%,100%,(IF(Tabla2[[#This Row],[Calculo1 ]]="1",_xlfn.IFS(W93="1",IF((J93/H93)&gt;100%,100%,J93/H93),W93="2",IF((J93/N93)&gt;100%,100%,J93/N93),W93="3","0%",W93="4","0")+Tabla2[[#This Row],[ III TRIM 20217]],_xlfn.IFS(W93="1",IF((J93/H93)&gt;100%,100%,J93/H93),W93="2",IF((J93/N93)&gt;100%,100%,J93/N93),W93="3","0%",W93="4",""))))</f>
        <v>0%</v>
      </c>
      <c r="AA93" s="214" t="str">
        <f t="shared" si="16"/>
        <v>0%</v>
      </c>
      <c r="AB93" s="215">
        <f>_xlfn.IFNA(INDEX(Hoja1!$C$3:$C$230,MATCH(Tabla2[[#This Row],[Calculo5]],Hoja1!$B$3:$B$230,0)),"")</f>
        <v>9.9999999999999998E-17</v>
      </c>
      <c r="AC93" s="215" t="str">
        <f t="shared" si="17"/>
        <v>0%</v>
      </c>
      <c r="AD93" s="216" t="str">
        <f t="shared" si="18"/>
        <v>0%</v>
      </c>
      <c r="AE93" s="217">
        <f>IF(IF(F93="","ESPECÍFICAR TIPO DE META",_xlfn.IFNA(_xlfn.IFS(SUM(I93:L93)=0,0%,SUM(I93:L93)&gt;0.001,(_xlfn.IFS(F93="INCREMENTO",SUM(I93:L93)/H93,F93="MANTENIMIENTO",SUM(I93:L93)/(H93*Tabla2[[#This Row],[N.X]])))),"ESPECÍFICAR TIPO DE META"))&gt;1,"100%",IF(F93="","ESPECÍFICAR TIPO DE META",_xlfn.IFNA(_xlfn.IFS(SUM(I93:L93)=0,0%,SUM(I93:L93)&gt;0.001,(_xlfn.IFS(F93="INCREMENTO",SUM(I93:L93)/H93,F93="MANTENIMIENTO",SUM(I93:L93)/(H93*Tabla2[[#This Row],[N.X]])))),"ESPECÍFICAR TIPO DE META")))</f>
        <v>0</v>
      </c>
      <c r="AF93" s="218" t="str">
        <f>'MIPG INSTITUCIONAL'!N99</f>
        <v xml:space="preserve">En las redes sociales se replicaron dos experiencias exitosas de los grupos de valor, dos Centros de Desarrollo Empresarial realizados en julio y diciembre 2021 y un Cooworking realizado en diciembre de 2021. </v>
      </c>
      <c r="AG93" s="219" t="str">
        <f>'MIPG INSTITUCIONAL'!O99</f>
        <v>Talento Humano, Recursos Físicos y Tecnológicos</v>
      </c>
      <c r="AH93" s="220" t="str">
        <f>'MIPG INSTITUCIONAL'!P99</f>
        <v>Dirección General-Subdirección Técnico</v>
      </c>
      <c r="AI93" s="171" t="str">
        <f>'MIPG INSTITUCIONAL'!P99</f>
        <v>Dirección General-Subdirección Técnico</v>
      </c>
    </row>
    <row r="94" spans="2:35" ht="68.45" customHeight="1" x14ac:dyDescent="0.25">
      <c r="B94" s="200" t="s">
        <v>216</v>
      </c>
      <c r="C94" s="203" t="s">
        <v>349</v>
      </c>
      <c r="D94" s="278" t="str">
        <f>'MIPG INSTITUCIONAL'!F100</f>
        <v xml:space="preserve">Hacer seguimiento para la aplicación de acciones de mejora del PAAC y Mapa de Riesgos de corrupción y de gestión </v>
      </c>
      <c r="E94" s="201" t="str">
        <f>'MIPG INSTITUCIONAL'!G100</f>
        <v>PAAC y Mapa de riesgos con seguimiento 2021- 2022</v>
      </c>
      <c r="F94" s="202" t="s">
        <v>338</v>
      </c>
      <c r="G94" s="231">
        <f t="shared" si="14"/>
        <v>3</v>
      </c>
      <c r="H94" s="204">
        <f>'MIPG INSTITUCIONAL'!H100</f>
        <v>3</v>
      </c>
      <c r="I94" s="224">
        <f>'MIPG INSTITUCIONAL'!I100</f>
        <v>0</v>
      </c>
      <c r="J94" s="183">
        <f>'MIPG INSTITUCIONAL'!J100</f>
        <v>0</v>
      </c>
      <c r="K94" s="183">
        <f>'MIPG INSTITUCIONAL'!K100</f>
        <v>0</v>
      </c>
      <c r="L94" s="184">
        <f>'MIPG INSTITUCIONAL'!L100</f>
        <v>0</v>
      </c>
      <c r="M94" s="206">
        <v>1</v>
      </c>
      <c r="N94" s="207"/>
      <c r="O94" s="207">
        <v>1</v>
      </c>
      <c r="P94" s="207">
        <v>1</v>
      </c>
      <c r="Q94" s="208" t="str">
        <f t="shared" si="15"/>
        <v>SI</v>
      </c>
      <c r="R94" s="209" t="str">
        <f>'MIPG INSTITUCIONAL'!Q100</f>
        <v>x</v>
      </c>
      <c r="S94" s="210">
        <f>'MIPG INSTITUCIONAL'!R100</f>
        <v>0</v>
      </c>
      <c r="T94" s="210" t="str">
        <f>'MIPG INSTITUCIONAL'!S100</f>
        <v>x</v>
      </c>
      <c r="U94" s="211" t="str">
        <f>'MIPG INSTITUCIONAL'!T100</f>
        <v>x</v>
      </c>
      <c r="V94" s="212" t="str">
        <f t="shared" si="19"/>
        <v>3</v>
      </c>
      <c r="W94" s="212" t="str">
        <f t="shared" si="20"/>
        <v>4</v>
      </c>
      <c r="X94" s="212" t="str">
        <f t="shared" si="21"/>
        <v>3</v>
      </c>
      <c r="Y94" s="212" t="str">
        <f t="shared" si="22"/>
        <v>3</v>
      </c>
      <c r="Z94" s="221" t="str">
        <f>IF((IF(Tabla2[[#This Row],[Calculo1 ]]="1",_xlfn.IFS(W94="1",IF((J94/H94)&gt;100%,100%,J94/H94),W94="2",IF((J94/N94)&gt;100%,100%,J94/N94),W94="3","0%",W94="4","0")+Tabla2[[#This Row],[ III TRIM 20217]],_xlfn.IFS(W94="1",IF((J94/H94)&gt;100%,100%,J94/H94),W94="2",IF((J94/N94)&gt;100%,100%,J94/N94),W94="3","0%",W94="4","")))=100%,100%,(IF(Tabla2[[#This Row],[Calculo1 ]]="1",_xlfn.IFS(W94="1",IF((J94/H94)&gt;100%,100%,J94/H94),W94="2",IF((J94/N94)&gt;100%,100%,J94/N94),W94="3","0%",W94="4","0")+Tabla2[[#This Row],[ III TRIM 20217]],_xlfn.IFS(W94="1",IF((J94/H94)&gt;100%,100%,J94/H94),W94="2",IF((J94/N94)&gt;100%,100%,J94/N94),W94="3","0%",W94="4",""))))</f>
        <v/>
      </c>
      <c r="AA94" s="214" t="str">
        <f t="shared" si="16"/>
        <v>0%</v>
      </c>
      <c r="AB94" s="215" t="str">
        <f>_xlfn.IFNA(INDEX(Hoja1!$C$3:$C$230,MATCH(Tabla2[[#This Row],[Calculo5]],Hoja1!$B$3:$B$230,0)),"")</f>
        <v/>
      </c>
      <c r="AC94" s="215" t="str">
        <f t="shared" si="17"/>
        <v>0%</v>
      </c>
      <c r="AD94" s="216" t="str">
        <f t="shared" si="18"/>
        <v>0%</v>
      </c>
      <c r="AE94" s="217">
        <f>IF(IF(F94="","ESPECÍFICAR TIPO DE META",_xlfn.IFNA(_xlfn.IFS(SUM(I94:L94)=0,0%,SUM(I94:L94)&gt;0.001,(_xlfn.IFS(F94="INCREMENTO",SUM(I94:L94)/H94,F94="MANTENIMIENTO",SUM(I94:L94)/(H94*Tabla2[[#This Row],[N.X]])))),"ESPECÍFICAR TIPO DE META"))&gt;1,"100%",IF(F94="","ESPECÍFICAR TIPO DE META",_xlfn.IFNA(_xlfn.IFS(SUM(I94:L94)=0,0%,SUM(I94:L94)&gt;0.001,(_xlfn.IFS(F94="INCREMENTO",SUM(I94:L94)/H94,F94="MANTENIMIENTO",SUM(I94:L94)/(H94*Tabla2[[#This Row],[N.X]])))),"ESPECÍFICAR TIPO DE META")))</f>
        <v>0</v>
      </c>
      <c r="AF94" s="218" t="str">
        <f>'MIPG INSTITUCIONAL'!N100</f>
        <v>La Oficina de Control Interno realizo seguimiento del segundo cuatrimestre 2021.</v>
      </c>
      <c r="AG94" s="219" t="str">
        <f>'MIPG INSTITUCIONAL'!O100</f>
        <v>Talento Humano, Recursos Físicos y Tecnológicos</v>
      </c>
      <c r="AH94" s="220" t="str">
        <f>'MIPG INSTITUCIONAL'!P100</f>
        <v>Control Interno</v>
      </c>
      <c r="AI94" s="171" t="str">
        <f>'MIPG INSTITUCIONAL'!P100</f>
        <v>Control Interno</v>
      </c>
    </row>
    <row r="95" spans="2:35" ht="68.45" customHeight="1" x14ac:dyDescent="0.25">
      <c r="B95" s="200" t="s">
        <v>216</v>
      </c>
      <c r="C95" s="203" t="s">
        <v>349</v>
      </c>
      <c r="D95" s="278" t="str">
        <f>'MIPG INSTITUCIONAL'!F101</f>
        <v>Realizar el comité Institucional de Control Interno CICI,   informando sobre las funciones principales del mismo con relación a las actividades de cumplimiento del  plan de auditorias, y  los riesgos,  controles de primera y segunda línea de la entidad .</v>
      </c>
      <c r="E95" s="201" t="str">
        <f>'MIPG INSTITUCIONAL'!G101</f>
        <v xml:space="preserve">Actas de Comité Institucional de Control Interno </v>
      </c>
      <c r="F95" s="202" t="s">
        <v>338</v>
      </c>
      <c r="G95" s="231">
        <f t="shared" si="14"/>
        <v>4</v>
      </c>
      <c r="H95" s="204">
        <f>'MIPG INSTITUCIONAL'!H101</f>
        <v>5</v>
      </c>
      <c r="I95" s="224">
        <f>'MIPG INSTITUCIONAL'!I101</f>
        <v>0</v>
      </c>
      <c r="J95" s="183">
        <f>'MIPG INSTITUCIONAL'!J101</f>
        <v>0</v>
      </c>
      <c r="K95" s="183">
        <f>'MIPG INSTITUCIONAL'!K101</f>
        <v>0</v>
      </c>
      <c r="L95" s="184">
        <f>'MIPG INSTITUCIONAL'!L101</f>
        <v>0</v>
      </c>
      <c r="M95" s="206">
        <v>1</v>
      </c>
      <c r="N95" s="207">
        <v>1</v>
      </c>
      <c r="O95" s="207">
        <v>1</v>
      </c>
      <c r="P95" s="207">
        <v>2</v>
      </c>
      <c r="Q95" s="208" t="str">
        <f t="shared" si="15"/>
        <v>SI</v>
      </c>
      <c r="R95" s="209" t="str">
        <f>'MIPG INSTITUCIONAL'!Q101</f>
        <v>x</v>
      </c>
      <c r="S95" s="210" t="str">
        <f>'MIPG INSTITUCIONAL'!R101</f>
        <v>x</v>
      </c>
      <c r="T95" s="210" t="str">
        <f>'MIPG INSTITUCIONAL'!S101</f>
        <v>x</v>
      </c>
      <c r="U95" s="211" t="str">
        <f>'MIPG INSTITUCIONAL'!T101</f>
        <v>x</v>
      </c>
      <c r="V95" s="212" t="str">
        <f t="shared" si="19"/>
        <v>3</v>
      </c>
      <c r="W95" s="212" t="str">
        <f t="shared" si="20"/>
        <v>3</v>
      </c>
      <c r="X95" s="212" t="str">
        <f t="shared" si="21"/>
        <v>3</v>
      </c>
      <c r="Y95" s="212" t="str">
        <f t="shared" si="22"/>
        <v>3</v>
      </c>
      <c r="Z95" s="221" t="str">
        <f>IF((IF(Tabla2[[#This Row],[Calculo1 ]]="1",_xlfn.IFS(W95="1",IF((J95/H95)&gt;100%,100%,J95/H95),W95="2",IF((J95/N95)&gt;100%,100%,J95/N95),W95="3","0%",W95="4","0")+Tabla2[[#This Row],[ III TRIM 20217]],_xlfn.IFS(W95="1",IF((J95/H95)&gt;100%,100%,J95/H95),W95="2",IF((J95/N95)&gt;100%,100%,J95/N95),W95="3","0%",W95="4","")))=100%,100%,(IF(Tabla2[[#This Row],[Calculo1 ]]="1",_xlfn.IFS(W95="1",IF((J95/H95)&gt;100%,100%,J95/H95),W95="2",IF((J95/N95)&gt;100%,100%,J95/N95),W95="3","0%",W95="4","0")+Tabla2[[#This Row],[ III TRIM 20217]],_xlfn.IFS(W95="1",IF((J95/H95)&gt;100%,100%,J95/H95),W95="2",IF((J95/N95)&gt;100%,100%,J95/N95),W95="3","0%",W95="4",""))))</f>
        <v>0%</v>
      </c>
      <c r="AA95" s="214" t="str">
        <f t="shared" si="16"/>
        <v>0%</v>
      </c>
      <c r="AB95" s="215">
        <f>_xlfn.IFNA(INDEX(Hoja1!$C$3:$C$230,MATCH(Tabla2[[#This Row],[Calculo5]],Hoja1!$B$3:$B$230,0)),"")</f>
        <v>9.9999999999999998E-17</v>
      </c>
      <c r="AC95" s="215" t="str">
        <f t="shared" si="17"/>
        <v>0%</v>
      </c>
      <c r="AD95" s="216" t="str">
        <f t="shared" si="18"/>
        <v>0%</v>
      </c>
      <c r="AE95" s="217">
        <f>IF(IF(F95="","ESPECÍFICAR TIPO DE META",_xlfn.IFNA(_xlfn.IFS(SUM(I95:L95)=0,0%,SUM(I95:L95)&gt;0.001,(_xlfn.IFS(F95="INCREMENTO",SUM(I95:L95)/H95,F95="MANTENIMIENTO",SUM(I95:L95)/(H95*Tabla2[[#This Row],[N.X]])))),"ESPECÍFICAR TIPO DE META"))&gt;1,"100%",IF(F95="","ESPECÍFICAR TIPO DE META",_xlfn.IFNA(_xlfn.IFS(SUM(I95:L95)=0,0%,SUM(I95:L95)&gt;0.001,(_xlfn.IFS(F95="INCREMENTO",SUM(I95:L95)/H95,F95="MANTENIMIENTO",SUM(I95:L95)/(H95*Tabla2[[#This Row],[N.X]])))),"ESPECÍFICAR TIPO DE META")))</f>
        <v>0</v>
      </c>
      <c r="AF95" s="218" t="str">
        <f>'MIPG INSTITUCIONAL'!N101</f>
        <v xml:space="preserve">Se cuenta con 3 acta de los comité Institucional de Control Interno realizadas en el tercer y cuarto trimestre de 2021. </v>
      </c>
      <c r="AG95" s="219" t="str">
        <f>'MIPG INSTITUCIONAL'!O101</f>
        <v>Talento Humano, Recursos Físicos y Tecnológicos</v>
      </c>
      <c r="AH95" s="220" t="str">
        <f>'MIPG INSTITUCIONAL'!P101</f>
        <v>Control Interno</v>
      </c>
      <c r="AI95" s="171" t="str">
        <f>'MIPG INSTITUCIONAL'!P101</f>
        <v>Control Interno</v>
      </c>
    </row>
    <row r="96" spans="2:35" ht="68.45" customHeight="1" x14ac:dyDescent="0.25">
      <c r="B96" s="200" t="s">
        <v>216</v>
      </c>
      <c r="C96" s="203" t="s">
        <v>349</v>
      </c>
      <c r="D96" s="278" t="str">
        <f>'MIPG INSTITUCIONAL'!F102</f>
        <v>Hacer seguimiento por parte de la Oficina de Control interno al cumplimiento de los valores del código de integridad a los servidores públicos y contratistas en la intromisión y aplicación de los mismos en su gestión y  del objeto contractual</v>
      </c>
      <c r="E96" s="201" t="str">
        <f>'MIPG INSTITUCIONAL'!G102</f>
        <v>Cuestionario anual aplicado servidores públicos y contratistas</v>
      </c>
      <c r="F96" s="202" t="s">
        <v>338</v>
      </c>
      <c r="G96" s="231">
        <f t="shared" si="14"/>
        <v>1</v>
      </c>
      <c r="H96" s="204">
        <f>'MIPG INSTITUCIONAL'!H102</f>
        <v>1</v>
      </c>
      <c r="I96" s="224">
        <f>'MIPG INSTITUCIONAL'!I102</f>
        <v>0</v>
      </c>
      <c r="J96" s="183">
        <f>'MIPG INSTITUCIONAL'!J102</f>
        <v>0</v>
      </c>
      <c r="K96" s="183">
        <f>'MIPG INSTITUCIONAL'!K102</f>
        <v>0</v>
      </c>
      <c r="L96" s="184">
        <f>'MIPG INSTITUCIONAL'!L102</f>
        <v>0</v>
      </c>
      <c r="M96" s="206"/>
      <c r="N96" s="207">
        <v>1</v>
      </c>
      <c r="O96" s="207"/>
      <c r="P96" s="207"/>
      <c r="Q96" s="208" t="str">
        <f t="shared" si="15"/>
        <v>SI</v>
      </c>
      <c r="R96" s="209">
        <f>'MIPG INSTITUCIONAL'!Q102</f>
        <v>0</v>
      </c>
      <c r="S96" s="210" t="str">
        <f>'MIPG INSTITUCIONAL'!R102</f>
        <v>x</v>
      </c>
      <c r="T96" s="210">
        <f>'MIPG INSTITUCIONAL'!S102</f>
        <v>0</v>
      </c>
      <c r="U96" s="211">
        <f>'MIPG INSTITUCIONAL'!T102</f>
        <v>0</v>
      </c>
      <c r="V96" s="212" t="str">
        <f t="shared" si="19"/>
        <v>4</v>
      </c>
      <c r="W96" s="212" t="str">
        <f t="shared" si="20"/>
        <v>3</v>
      </c>
      <c r="X96" s="212" t="str">
        <f t="shared" si="21"/>
        <v>4</v>
      </c>
      <c r="Y96" s="212" t="str">
        <f t="shared" si="22"/>
        <v>4</v>
      </c>
      <c r="Z96" s="221" t="str">
        <f>IF((IF(Tabla2[[#This Row],[Calculo1 ]]="1",_xlfn.IFS(W96="1",IF((J96/H96)&gt;100%,100%,J96/H96),W96="2",IF((J96/N96)&gt;100%,100%,J96/N96),W96="3","0%",W96="4","0")+Tabla2[[#This Row],[ III TRIM 20217]],_xlfn.IFS(W96="1",IF((J96/H96)&gt;100%,100%,J96/H96),W96="2",IF((J96/N96)&gt;100%,100%,J96/N96),W96="3","0%",W96="4","")))=100%,100%,(IF(Tabla2[[#This Row],[Calculo1 ]]="1",_xlfn.IFS(W96="1",IF((J96/H96)&gt;100%,100%,J96/H96),W96="2",IF((J96/N96)&gt;100%,100%,J96/N96),W96="3","0%",W96="4","0")+Tabla2[[#This Row],[ III TRIM 20217]],_xlfn.IFS(W96="1",IF((J96/H96)&gt;100%,100%,J96/H96),W96="2",IF((J96/N96)&gt;100%,100%,J96/N96),W96="3","0%",W96="4",""))))</f>
        <v>0%</v>
      </c>
      <c r="AA96" s="214" t="str">
        <f t="shared" si="16"/>
        <v/>
      </c>
      <c r="AB96" s="215">
        <f>_xlfn.IFNA(INDEX(Hoja1!$C$3:$C$230,MATCH(Tabla2[[#This Row],[Calculo5]],Hoja1!$B$3:$B$230,0)),"")</f>
        <v>9.9999999999999998E-17</v>
      </c>
      <c r="AC96" s="215" t="str">
        <f t="shared" si="17"/>
        <v/>
      </c>
      <c r="AD96" s="216" t="str">
        <f t="shared" si="18"/>
        <v/>
      </c>
      <c r="AE96" s="217">
        <f>IF(IF(F96="","ESPECÍFICAR TIPO DE META",_xlfn.IFNA(_xlfn.IFS(SUM(I96:L96)=0,0%,SUM(I96:L96)&gt;0.001,(_xlfn.IFS(F96="INCREMENTO",SUM(I96:L96)/H96,F96="MANTENIMIENTO",SUM(I96:L96)/(H96*Tabla2[[#This Row],[N.X]])))),"ESPECÍFICAR TIPO DE META"))&gt;1,"100%",IF(F96="","ESPECÍFICAR TIPO DE META",_xlfn.IFNA(_xlfn.IFS(SUM(I96:L96)=0,0%,SUM(I96:L96)&gt;0.001,(_xlfn.IFS(F96="INCREMENTO",SUM(I96:L96)/H96,F96="MANTENIMIENTO",SUM(I96:L96)/(H96*Tabla2[[#This Row],[N.X]])))),"ESPECÍFICAR TIPO DE META")))</f>
        <v>0</v>
      </c>
      <c r="AF96" s="218">
        <f>'MIPG INSTITUCIONAL'!N102</f>
        <v>0</v>
      </c>
      <c r="AG96" s="219" t="str">
        <f>'MIPG INSTITUCIONAL'!O102</f>
        <v>Talento Humano, Recursos Físicos y Tecnológicos</v>
      </c>
      <c r="AH96" s="220" t="str">
        <f>'MIPG INSTITUCIONAL'!P102</f>
        <v>Control Interno</v>
      </c>
      <c r="AI96" s="171" t="str">
        <f>'MIPG INSTITUCIONAL'!P102</f>
        <v>Control Interno</v>
      </c>
    </row>
    <row r="97" spans="2:35" ht="68.45" customHeight="1" x14ac:dyDescent="0.25">
      <c r="B97" s="200" t="s">
        <v>216</v>
      </c>
      <c r="C97" s="203" t="s">
        <v>349</v>
      </c>
      <c r="D97" s="278" t="str">
        <f>'MIPG INSTITUCIONAL'!F103</f>
        <v>Evidenciar el monitoreo por parte de los lideres de equipo con relación al cumplimiento  de los indicadores  de gestión aplicados a cada área de la Organización.</v>
      </c>
      <c r="E97" s="201" t="str">
        <f>'MIPG INSTITUCIONAL'!G103</f>
        <v>Informe de Indicadores de gestión</v>
      </c>
      <c r="F97" s="202" t="s">
        <v>338</v>
      </c>
      <c r="G97" s="231">
        <f t="shared" si="14"/>
        <v>1</v>
      </c>
      <c r="H97" s="204">
        <f>'MIPG INSTITUCIONAL'!H103</f>
        <v>1</v>
      </c>
      <c r="I97" s="224">
        <f>'MIPG INSTITUCIONAL'!I103</f>
        <v>0</v>
      </c>
      <c r="J97" s="183">
        <f>'MIPG INSTITUCIONAL'!J103</f>
        <v>0</v>
      </c>
      <c r="K97" s="183">
        <f>'MIPG INSTITUCIONAL'!K103</f>
        <v>0</v>
      </c>
      <c r="L97" s="184">
        <f>'MIPG INSTITUCIONAL'!L103</f>
        <v>0</v>
      </c>
      <c r="M97" s="206"/>
      <c r="N97" s="207">
        <v>1</v>
      </c>
      <c r="O97" s="207"/>
      <c r="P97" s="207"/>
      <c r="Q97" s="208" t="str">
        <f t="shared" si="15"/>
        <v>SI</v>
      </c>
      <c r="R97" s="209">
        <f>'MIPG INSTITUCIONAL'!Q103</f>
        <v>0</v>
      </c>
      <c r="S97" s="210" t="str">
        <f>'MIPG INSTITUCIONAL'!R103</f>
        <v>x</v>
      </c>
      <c r="T97" s="210">
        <f>'MIPG INSTITUCIONAL'!S103</f>
        <v>0</v>
      </c>
      <c r="U97" s="211">
        <f>'MIPG INSTITUCIONAL'!T103</f>
        <v>0</v>
      </c>
      <c r="V97" s="212" t="str">
        <f t="shared" si="19"/>
        <v>4</v>
      </c>
      <c r="W97" s="212" t="str">
        <f t="shared" si="20"/>
        <v>3</v>
      </c>
      <c r="X97" s="212" t="str">
        <f t="shared" si="21"/>
        <v>4</v>
      </c>
      <c r="Y97" s="212" t="str">
        <f t="shared" si="22"/>
        <v>4</v>
      </c>
      <c r="Z97" s="221" t="str">
        <f>IF((IF(Tabla2[[#This Row],[Calculo1 ]]="1",_xlfn.IFS(W97="1",IF((J97/H97)&gt;100%,100%,J97/H97),W97="2",IF((J97/N97)&gt;100%,100%,J97/N97),W97="3","0%",W97="4","0")+Tabla2[[#This Row],[ III TRIM 20217]],_xlfn.IFS(W97="1",IF((J97/H97)&gt;100%,100%,J97/H97),W97="2",IF((J97/N97)&gt;100%,100%,J97/N97),W97="3","0%",W97="4","")))=100%,100%,(IF(Tabla2[[#This Row],[Calculo1 ]]="1",_xlfn.IFS(W97="1",IF((J97/H97)&gt;100%,100%,J97/H97),W97="2",IF((J97/N97)&gt;100%,100%,J97/N97),W97="3","0%",W97="4","0")+Tabla2[[#This Row],[ III TRIM 20217]],_xlfn.IFS(W97="1",IF((J97/H97)&gt;100%,100%,J97/H97),W97="2",IF((J97/N97)&gt;100%,100%,J97/N97),W97="3","0%",W97="4",""))))</f>
        <v>0%</v>
      </c>
      <c r="AA97" s="214" t="str">
        <f t="shared" si="16"/>
        <v/>
      </c>
      <c r="AB97" s="215">
        <f>_xlfn.IFNA(INDEX(Hoja1!$C$3:$C$230,MATCH(Tabla2[[#This Row],[Calculo5]],Hoja1!$B$3:$B$230,0)),"")</f>
        <v>9.9999999999999998E-17</v>
      </c>
      <c r="AC97" s="215" t="str">
        <f t="shared" si="17"/>
        <v/>
      </c>
      <c r="AD97" s="216" t="str">
        <f t="shared" si="18"/>
        <v/>
      </c>
      <c r="AE97" s="217">
        <f>IF(IF(F97="","ESPECÍFICAR TIPO DE META",_xlfn.IFNA(_xlfn.IFS(SUM(I97:L97)=0,0%,SUM(I97:L97)&gt;0.001,(_xlfn.IFS(F97="INCREMENTO",SUM(I97:L97)/H97,F97="MANTENIMIENTO",SUM(I97:L97)/(H97*Tabla2[[#This Row],[N.X]])))),"ESPECÍFICAR TIPO DE META"))&gt;1,"100%",IF(F97="","ESPECÍFICAR TIPO DE META",_xlfn.IFNA(_xlfn.IFS(SUM(I97:L97)=0,0%,SUM(I97:L97)&gt;0.001,(_xlfn.IFS(F97="INCREMENTO",SUM(I97:L97)/H97,F97="MANTENIMIENTO",SUM(I97:L97)/(H97*Tabla2[[#This Row],[N.X]])))),"ESPECÍFICAR TIPO DE META")))</f>
        <v>0</v>
      </c>
      <c r="AF97" s="218" t="str">
        <f>'MIPG INSTITUCIONAL'!N103</f>
        <v>Se realizó informe de indicadores de gestión que hace parte del seguimiento al PAAC 2021.</v>
      </c>
      <c r="AG97" s="219" t="str">
        <f>'MIPG INSTITUCIONAL'!O103</f>
        <v>Talento Humano, Recursos Físicos y Tecnológicos</v>
      </c>
      <c r="AH97" s="220" t="str">
        <f>'MIPG INSTITUCIONAL'!P103</f>
        <v>Control Interno</v>
      </c>
      <c r="AI97" s="171" t="str">
        <f>'MIPG INSTITUCIONAL'!P103</f>
        <v>Control Interno</v>
      </c>
    </row>
    <row r="98" spans="2:35" ht="68.45" customHeight="1" thickBot="1" x14ac:dyDescent="0.3">
      <c r="B98" s="254" t="s">
        <v>216</v>
      </c>
      <c r="C98" s="257" t="s">
        <v>349</v>
      </c>
      <c r="D98" s="279" t="str">
        <f>'MIPG INSTITUCIONAL'!F104</f>
        <v>Realizar seguimiento a los controles de primera  y segunda línea  en las  auditorias  que se practique,  con el objeto de informar los riesgos posibles en la gestión  de los mismos de cada servidor publico y contratista en su gestión.</v>
      </c>
      <c r="E98" s="234" t="str">
        <f>'MIPG INSTITUCIONAL'!G104</f>
        <v xml:space="preserve">Informe final de auditorías </v>
      </c>
      <c r="F98" s="271" t="s">
        <v>338</v>
      </c>
      <c r="G98" s="235">
        <f t="shared" si="14"/>
        <v>4</v>
      </c>
      <c r="H98" s="272">
        <f>'MIPG INSTITUCIONAL'!H104</f>
        <v>5</v>
      </c>
      <c r="I98" s="273">
        <f>'MIPG INSTITUCIONAL'!I104</f>
        <v>0</v>
      </c>
      <c r="J98" s="236">
        <f>'MIPG INSTITUCIONAL'!J104</f>
        <v>0</v>
      </c>
      <c r="K98" s="236">
        <f>'MIPG INSTITUCIONAL'!K104</f>
        <v>0</v>
      </c>
      <c r="L98" s="237">
        <f>'MIPG INSTITUCIONAL'!L104</f>
        <v>0</v>
      </c>
      <c r="M98" s="274">
        <v>1</v>
      </c>
      <c r="N98" s="275">
        <v>1</v>
      </c>
      <c r="O98" s="275">
        <v>1</v>
      </c>
      <c r="P98" s="275">
        <v>2</v>
      </c>
      <c r="Q98" s="238" t="str">
        <f t="shared" si="15"/>
        <v>SI</v>
      </c>
      <c r="R98" s="239" t="str">
        <f>'MIPG INSTITUCIONAL'!Q104</f>
        <v>x</v>
      </c>
      <c r="S98" s="240" t="str">
        <f>'MIPG INSTITUCIONAL'!R104</f>
        <v>x</v>
      </c>
      <c r="T98" s="240" t="str">
        <f>'MIPG INSTITUCIONAL'!S104</f>
        <v>x</v>
      </c>
      <c r="U98" s="241" t="str">
        <f>'MIPG INSTITUCIONAL'!T104</f>
        <v>x</v>
      </c>
      <c r="V98" s="242" t="str">
        <f t="shared" si="19"/>
        <v>3</v>
      </c>
      <c r="W98" s="242" t="str">
        <f t="shared" si="20"/>
        <v>3</v>
      </c>
      <c r="X98" s="242" t="str">
        <f t="shared" si="21"/>
        <v>3</v>
      </c>
      <c r="Y98" s="242" t="str">
        <f t="shared" si="22"/>
        <v>3</v>
      </c>
      <c r="Z98" s="243" t="str">
        <f>IF((IF(Tabla2[[#This Row],[Calculo1 ]]="1",_xlfn.IFS(W98="1",IF((J98/H98)&gt;100%,100%,J98/H98),W98="2",IF((J98/N98)&gt;100%,100%,J98/N98),W98="3","0%",W98="4","0")+Tabla2[[#This Row],[ III TRIM 20217]],_xlfn.IFS(W98="1",IF((J98/H98)&gt;100%,100%,J98/H98),W98="2",IF((J98/N98)&gt;100%,100%,J98/N98),W98="3","0%",W98="4","")))=100%,100%,(IF(Tabla2[[#This Row],[Calculo1 ]]="1",_xlfn.IFS(W98="1",IF((J98/H98)&gt;100%,100%,J98/H98),W98="2",IF((J98/N98)&gt;100%,100%,J98/N98),W98="3","0%",W98="4","0")+Tabla2[[#This Row],[ III TRIM 20217]],_xlfn.IFS(W98="1",IF((J98/H98)&gt;100%,100%,J98/H98),W98="2",IF((J98/N98)&gt;100%,100%,J98/N98),W98="3","0%",W98="4",""))))</f>
        <v>0%</v>
      </c>
      <c r="AA98" s="244" t="str">
        <f t="shared" si="16"/>
        <v>0%</v>
      </c>
      <c r="AB98" s="245">
        <f>_xlfn.IFNA(INDEX(Hoja1!$C$3:$C$230,MATCH(Tabla2[[#This Row],[Calculo5]],Hoja1!$B$3:$B$230,0)),"")</f>
        <v>9.9999999999999998E-17</v>
      </c>
      <c r="AC98" s="245" t="str">
        <f t="shared" si="17"/>
        <v>0%</v>
      </c>
      <c r="AD98" s="246" t="str">
        <f t="shared" si="18"/>
        <v>0%</v>
      </c>
      <c r="AE98" s="276">
        <f>IF(IF(F98="","ESPECÍFICAR TIPO DE META",_xlfn.IFNA(_xlfn.IFS(SUM(I98:L98)=0,0%,SUM(I98:L98)&gt;0.001,(_xlfn.IFS(F98="INCREMENTO",SUM(I98:L98)/H98,F98="MANTENIMIENTO",SUM(I98:L98)/(H98*Tabla2[[#This Row],[N.X]])))),"ESPECÍFICAR TIPO DE META"))&gt;1,"100%",IF(F98="","ESPECÍFICAR TIPO DE META",_xlfn.IFNA(_xlfn.IFS(SUM(I98:L98)=0,0%,SUM(I98:L98)&gt;0.001,(_xlfn.IFS(F98="INCREMENTO",SUM(I98:L98)/H98,F98="MANTENIMIENTO",SUM(I98:L98)/(H98*Tabla2[[#This Row],[N.X]])))),"ESPECÍFICAR TIPO DE META")))</f>
        <v>0</v>
      </c>
      <c r="AF98" s="247" t="str">
        <f>'MIPG INSTITUCIONAL'!N104</f>
        <v>Se realizó el Informe final de Auditoría administrativa y financiera.</v>
      </c>
      <c r="AG98" s="248" t="str">
        <f>'MIPG INSTITUCIONAL'!O104</f>
        <v>Talento Humano, Recursos Físicos y Tecnológicos</v>
      </c>
      <c r="AH98" s="249" t="str">
        <f>'MIPG INSTITUCIONAL'!P104</f>
        <v>Control Interno</v>
      </c>
      <c r="AI98" s="255" t="str">
        <f>'MIPG INSTITUCIONAL'!P104</f>
        <v>Control Interno</v>
      </c>
    </row>
    <row r="99" spans="2:35" ht="68.45" customHeight="1" x14ac:dyDescent="0.25">
      <c r="B99"/>
      <c r="C99"/>
      <c r="D99"/>
      <c r="E99"/>
      <c r="R99"/>
      <c r="S99"/>
      <c r="T99"/>
      <c r="U99"/>
      <c r="V99"/>
      <c r="W99"/>
      <c r="X99"/>
      <c r="Y99"/>
      <c r="Z99"/>
      <c r="AF99"/>
      <c r="AG99"/>
      <c r="AH99"/>
      <c r="AI99"/>
    </row>
    <row r="100" spans="2:35" ht="68.45" customHeight="1" x14ac:dyDescent="0.25">
      <c r="B100"/>
      <c r="C100"/>
      <c r="D100"/>
      <c r="E100"/>
      <c r="R100"/>
      <c r="S100"/>
      <c r="T100"/>
      <c r="U100"/>
      <c r="V100"/>
      <c r="W100"/>
      <c r="X100"/>
      <c r="Y100"/>
      <c r="Z100"/>
      <c r="AF100"/>
      <c r="AG100"/>
      <c r="AH100"/>
      <c r="AI100"/>
    </row>
    <row r="101" spans="2:35" ht="68.45" customHeight="1" x14ac:dyDescent="0.25">
      <c r="B101"/>
      <c r="C101"/>
      <c r="D101"/>
      <c r="E101"/>
      <c r="R101"/>
      <c r="S101"/>
      <c r="T101"/>
      <c r="U101"/>
      <c r="V101"/>
      <c r="W101"/>
      <c r="X101"/>
      <c r="Y101"/>
      <c r="Z101"/>
      <c r="AF101"/>
      <c r="AG101"/>
      <c r="AH101"/>
      <c r="AI101"/>
    </row>
    <row r="102" spans="2:35" ht="68.45" customHeight="1" x14ac:dyDescent="0.25">
      <c r="B102"/>
      <c r="C102"/>
      <c r="D102"/>
      <c r="E102"/>
      <c r="R102"/>
      <c r="S102"/>
      <c r="T102"/>
      <c r="U102"/>
      <c r="V102"/>
      <c r="W102"/>
      <c r="X102"/>
      <c r="Y102"/>
      <c r="Z102"/>
      <c r="AF102"/>
      <c r="AG102"/>
      <c r="AH102"/>
      <c r="AI102"/>
    </row>
    <row r="103" spans="2:35" ht="104.25" customHeight="1" x14ac:dyDescent="0.25">
      <c r="B103"/>
      <c r="C103"/>
      <c r="D103"/>
      <c r="E103"/>
      <c r="R103"/>
      <c r="S103"/>
      <c r="T103"/>
      <c r="U103"/>
      <c r="V103"/>
      <c r="W103"/>
      <c r="X103"/>
      <c r="Y103"/>
      <c r="Z103"/>
      <c r="AF103"/>
      <c r="AG103"/>
      <c r="AH103"/>
      <c r="AI103"/>
    </row>
    <row r="104" spans="2:35" ht="68.45" customHeight="1" x14ac:dyDescent="0.25">
      <c r="B104"/>
      <c r="C104"/>
      <c r="D104"/>
      <c r="E104"/>
      <c r="R104"/>
      <c r="S104"/>
      <c r="T104"/>
      <c r="U104"/>
      <c r="V104"/>
      <c r="W104"/>
      <c r="X104"/>
      <c r="Y104"/>
      <c r="Z104"/>
      <c r="AF104"/>
      <c r="AG104"/>
      <c r="AH104"/>
      <c r="AI104"/>
    </row>
    <row r="105" spans="2:35" ht="68.45" customHeight="1" x14ac:dyDescent="0.25">
      <c r="B105"/>
      <c r="C105"/>
      <c r="D105"/>
      <c r="E105"/>
      <c r="R105"/>
      <c r="S105"/>
      <c r="T105"/>
      <c r="U105"/>
      <c r="V105"/>
      <c r="W105"/>
      <c r="X105"/>
      <c r="Y105"/>
      <c r="Z105"/>
      <c r="AF105"/>
      <c r="AG105"/>
      <c r="AH105"/>
      <c r="AI105"/>
    </row>
    <row r="106" spans="2:35" ht="68.45" customHeight="1" x14ac:dyDescent="0.25">
      <c r="B106"/>
      <c r="C106"/>
      <c r="D106"/>
      <c r="E106"/>
      <c r="R106"/>
      <c r="S106"/>
      <c r="T106"/>
      <c r="U106"/>
      <c r="V106"/>
      <c r="W106"/>
      <c r="X106"/>
      <c r="Y106"/>
      <c r="Z106"/>
      <c r="AF106"/>
      <c r="AG106"/>
      <c r="AH106"/>
      <c r="AI106"/>
    </row>
    <row r="107" spans="2:35" ht="68.45" customHeight="1" x14ac:dyDescent="0.25">
      <c r="B107"/>
      <c r="C107"/>
      <c r="D107"/>
      <c r="E107"/>
      <c r="R107"/>
      <c r="S107"/>
      <c r="T107"/>
      <c r="U107"/>
      <c r="V107"/>
      <c r="W107"/>
      <c r="X107"/>
      <c r="Y107"/>
      <c r="Z107"/>
      <c r="AF107"/>
      <c r="AG107"/>
      <c r="AH107"/>
      <c r="AI107"/>
    </row>
    <row r="108" spans="2:35" ht="68.45" customHeight="1" x14ac:dyDescent="0.25">
      <c r="B108"/>
      <c r="C108"/>
      <c r="D108"/>
      <c r="E108"/>
      <c r="R108"/>
      <c r="S108"/>
      <c r="T108"/>
      <c r="U108"/>
      <c r="V108"/>
      <c r="W108"/>
      <c r="X108"/>
      <c r="Y108"/>
      <c r="Z108"/>
      <c r="AF108"/>
      <c r="AG108"/>
      <c r="AH108"/>
      <c r="AI108"/>
    </row>
    <row r="109" spans="2:35" ht="68.45" customHeight="1" x14ac:dyDescent="0.25">
      <c r="B109"/>
      <c r="C109"/>
      <c r="D109"/>
      <c r="E109"/>
      <c r="R109"/>
      <c r="S109"/>
      <c r="T109"/>
      <c r="U109"/>
      <c r="V109"/>
      <c r="W109"/>
      <c r="X109"/>
      <c r="Y109"/>
      <c r="Z109"/>
      <c r="AF109"/>
      <c r="AG109"/>
      <c r="AH109"/>
      <c r="AI109"/>
    </row>
    <row r="110" spans="2:35" ht="68.45" customHeight="1" x14ac:dyDescent="0.25">
      <c r="B110"/>
      <c r="C110"/>
      <c r="D110"/>
      <c r="E110"/>
      <c r="R110"/>
      <c r="S110"/>
      <c r="T110"/>
      <c r="U110"/>
      <c r="V110"/>
      <c r="W110"/>
      <c r="X110"/>
      <c r="Y110"/>
      <c r="Z110"/>
      <c r="AF110"/>
      <c r="AG110"/>
      <c r="AH110"/>
      <c r="AI110"/>
    </row>
    <row r="111" spans="2:35" ht="68.45" customHeight="1" x14ac:dyDescent="0.25">
      <c r="B111"/>
      <c r="C111"/>
      <c r="D111"/>
      <c r="E111"/>
      <c r="R111"/>
      <c r="S111"/>
      <c r="T111"/>
      <c r="U111"/>
      <c r="V111"/>
      <c r="W111"/>
      <c r="X111"/>
      <c r="Y111"/>
      <c r="Z111"/>
      <c r="AF111"/>
      <c r="AG111"/>
      <c r="AH111"/>
      <c r="AI111"/>
    </row>
    <row r="112" spans="2:35" ht="68.45" customHeight="1" x14ac:dyDescent="0.25">
      <c r="B112"/>
      <c r="C112"/>
      <c r="D112"/>
      <c r="E112"/>
      <c r="R112"/>
      <c r="S112"/>
      <c r="T112"/>
      <c r="U112"/>
      <c r="V112"/>
      <c r="W112"/>
      <c r="X112"/>
      <c r="Y112"/>
      <c r="Z112"/>
      <c r="AF112"/>
      <c r="AG112"/>
      <c r="AH112"/>
      <c r="AI112"/>
    </row>
    <row r="113" customFormat="1" ht="68.45" customHeight="1" x14ac:dyDescent="0.25"/>
    <row r="114" customFormat="1" ht="68.45" customHeight="1" x14ac:dyDescent="0.25"/>
    <row r="115" customFormat="1" ht="68.45" customHeight="1" x14ac:dyDescent="0.25"/>
    <row r="116" customFormat="1" ht="68.45" customHeight="1" x14ac:dyDescent="0.25"/>
    <row r="117" customFormat="1" ht="68.45" customHeight="1" x14ac:dyDescent="0.25"/>
    <row r="118" customFormat="1" ht="68.45" customHeight="1" x14ac:dyDescent="0.25"/>
    <row r="119" customFormat="1" ht="68.45" customHeight="1" x14ac:dyDescent="0.25"/>
    <row r="120" customFormat="1" ht="68.45" customHeight="1" x14ac:dyDescent="0.25"/>
    <row r="121" customFormat="1" ht="68.45" customHeight="1" x14ac:dyDescent="0.25"/>
    <row r="122" customFormat="1" ht="68.45" customHeight="1" x14ac:dyDescent="0.25"/>
    <row r="123" customFormat="1" ht="68.45" customHeight="1" x14ac:dyDescent="0.25"/>
    <row r="124" customFormat="1" ht="68.45" customHeight="1" x14ac:dyDescent="0.25"/>
    <row r="125" customFormat="1" ht="68.45" customHeight="1" x14ac:dyDescent="0.25"/>
    <row r="126" customFormat="1" ht="68.45" customHeight="1" x14ac:dyDescent="0.25"/>
    <row r="127" customFormat="1" ht="68.45" customHeight="1" x14ac:dyDescent="0.25"/>
    <row r="128" customFormat="1" ht="68.45" customHeight="1" x14ac:dyDescent="0.25"/>
    <row r="129" spans="4:31" customFormat="1" ht="68.45" customHeight="1" x14ac:dyDescent="0.25"/>
    <row r="130" spans="4:31" customFormat="1" ht="68.45" customHeight="1" x14ac:dyDescent="0.25"/>
    <row r="131" spans="4:31" customFormat="1" ht="68.45" customHeight="1" x14ac:dyDescent="0.25"/>
    <row r="132" spans="4:31" customFormat="1" ht="68.45" customHeight="1" x14ac:dyDescent="0.25"/>
    <row r="133" spans="4:31" customFormat="1" ht="68.45" customHeight="1" x14ac:dyDescent="0.25"/>
    <row r="134" spans="4:31" customFormat="1" ht="68.45" customHeight="1" x14ac:dyDescent="0.25"/>
    <row r="135" spans="4:31" customFormat="1" ht="68.45" customHeight="1" x14ac:dyDescent="0.25"/>
    <row r="136" spans="4:31" customFormat="1" ht="68.45" customHeight="1" x14ac:dyDescent="0.25"/>
    <row r="137" spans="4:31" customFormat="1" ht="68.45" customHeight="1" x14ac:dyDescent="0.25"/>
    <row r="138" spans="4:31" customFormat="1" ht="68.45" customHeight="1" x14ac:dyDescent="0.25"/>
    <row r="139" spans="4:31" customFormat="1" ht="68.45" customHeight="1" x14ac:dyDescent="0.25"/>
    <row r="140" spans="4:31" customFormat="1" ht="68.45" customHeight="1" x14ac:dyDescent="0.25"/>
    <row r="141" spans="4:31" x14ac:dyDescent="0.25">
      <c r="D141" s="250">
        <f>'MIPG INSTITUCIONAL'!F147</f>
        <v>0</v>
      </c>
      <c r="E141" s="250">
        <f>'MIPG INSTITUCIONAL'!G147</f>
        <v>0</v>
      </c>
      <c r="G141">
        <f t="shared" ref="G141:G149" si="23">COUNTIF(R141:U141,"x")</f>
        <v>0</v>
      </c>
      <c r="H141" s="251">
        <f>'MIPG INSTITUCIONAL'!H147</f>
        <v>0</v>
      </c>
      <c r="I141" s="252">
        <f>'MIPG INSTITUCIONAL'!I147</f>
        <v>0</v>
      </c>
      <c r="J141" s="251">
        <f>'MIPG INSTITUCIONAL'!J147</f>
        <v>0</v>
      </c>
      <c r="K141" s="252">
        <f>'MIPG INSTITUCIONAL'!K147</f>
        <v>0</v>
      </c>
      <c r="L141" s="251">
        <f>'MIPG INSTITUCIONAL'!L147</f>
        <v>0</v>
      </c>
      <c r="R141" s="25">
        <f>'MIPG INSTITUCIONAL'!Q147</f>
        <v>0</v>
      </c>
      <c r="S141" s="25">
        <f>'MIPG INSTITUCIONAL'!R147</f>
        <v>0</v>
      </c>
      <c r="T141" s="25">
        <f>'MIPG INSTITUCIONAL'!S147</f>
        <v>0</v>
      </c>
      <c r="U141" s="25">
        <f>'MIPG INSTITUCIONAL'!T147</f>
        <v>0</v>
      </c>
      <c r="V141" s="25"/>
      <c r="W141" s="25"/>
      <c r="X141" s="25"/>
      <c r="Y141" s="25"/>
      <c r="Z141" s="252"/>
      <c r="AE141" s="1"/>
    </row>
    <row r="142" spans="4:31" x14ac:dyDescent="0.25">
      <c r="D142" s="250">
        <f>'MIPG INSTITUCIONAL'!F148</f>
        <v>0</v>
      </c>
      <c r="E142" s="250">
        <f>'MIPG INSTITUCIONAL'!G148</f>
        <v>0</v>
      </c>
      <c r="G142">
        <f t="shared" si="23"/>
        <v>0</v>
      </c>
      <c r="R142"/>
      <c r="S142"/>
      <c r="T142"/>
      <c r="U142"/>
      <c r="V142"/>
      <c r="W142"/>
      <c r="X142"/>
      <c r="Y142"/>
      <c r="Z142" s="253"/>
    </row>
    <row r="143" spans="4:31" x14ac:dyDescent="0.25">
      <c r="D143" s="250">
        <f>'MIPG INSTITUCIONAL'!F149</f>
        <v>0</v>
      </c>
      <c r="E143" s="250">
        <f>'MIPG INSTITUCIONAL'!G149</f>
        <v>0</v>
      </c>
      <c r="G143">
        <f t="shared" si="23"/>
        <v>0</v>
      </c>
      <c r="R143"/>
      <c r="S143"/>
      <c r="T143"/>
      <c r="U143"/>
      <c r="V143"/>
      <c r="W143"/>
      <c r="X143"/>
      <c r="Y143"/>
      <c r="Z143" s="253"/>
    </row>
    <row r="144" spans="4:31" x14ac:dyDescent="0.25">
      <c r="D144" s="250">
        <f>'MIPG INSTITUCIONAL'!F150</f>
        <v>0</v>
      </c>
      <c r="E144" s="250">
        <f>'MIPG INSTITUCIONAL'!G150</f>
        <v>0</v>
      </c>
      <c r="G144">
        <f t="shared" si="23"/>
        <v>0</v>
      </c>
      <c r="R144"/>
      <c r="S144"/>
      <c r="T144"/>
      <c r="U144"/>
      <c r="V144"/>
      <c r="W144"/>
      <c r="X144"/>
      <c r="Y144"/>
      <c r="Z144" s="253"/>
    </row>
    <row r="145" spans="4:26" x14ac:dyDescent="0.25">
      <c r="D145" s="250">
        <f>'MIPG INSTITUCIONAL'!F151</f>
        <v>0</v>
      </c>
      <c r="E145" s="250">
        <f>'MIPG INSTITUCIONAL'!G151</f>
        <v>0</v>
      </c>
      <c r="G145">
        <f t="shared" si="23"/>
        <v>0</v>
      </c>
      <c r="R145"/>
      <c r="S145"/>
      <c r="T145"/>
      <c r="U145"/>
      <c r="V145"/>
      <c r="W145"/>
      <c r="X145"/>
      <c r="Y145"/>
      <c r="Z145" s="253"/>
    </row>
    <row r="146" spans="4:26" x14ac:dyDescent="0.25">
      <c r="D146" s="250">
        <f>'MIPG INSTITUCIONAL'!F152</f>
        <v>0</v>
      </c>
      <c r="E146" s="250">
        <f>'MIPG INSTITUCIONAL'!G152</f>
        <v>0</v>
      </c>
      <c r="G146">
        <f t="shared" si="23"/>
        <v>0</v>
      </c>
      <c r="R146"/>
      <c r="S146"/>
      <c r="T146"/>
      <c r="U146"/>
      <c r="V146"/>
      <c r="W146"/>
      <c r="X146"/>
      <c r="Y146"/>
      <c r="Z146" s="253"/>
    </row>
    <row r="147" spans="4:26" x14ac:dyDescent="0.25">
      <c r="D147" s="250">
        <f>'MIPG INSTITUCIONAL'!F153</f>
        <v>0</v>
      </c>
      <c r="E147" s="250">
        <f>'MIPG INSTITUCIONAL'!G153</f>
        <v>0</v>
      </c>
      <c r="G147">
        <f t="shared" si="23"/>
        <v>0</v>
      </c>
      <c r="R147"/>
      <c r="S147"/>
      <c r="T147"/>
      <c r="U147"/>
      <c r="V147"/>
      <c r="W147"/>
      <c r="X147"/>
      <c r="Y147"/>
      <c r="Z147" s="253"/>
    </row>
    <row r="148" spans="4:26" x14ac:dyDescent="0.25">
      <c r="D148" s="250">
        <f>'MIPG INSTITUCIONAL'!F154</f>
        <v>0</v>
      </c>
      <c r="E148" s="250">
        <f>'MIPG INSTITUCIONAL'!G154</f>
        <v>0</v>
      </c>
      <c r="G148">
        <f t="shared" si="23"/>
        <v>0</v>
      </c>
      <c r="R148"/>
      <c r="S148"/>
      <c r="T148"/>
      <c r="U148"/>
      <c r="V148"/>
      <c r="W148"/>
      <c r="X148"/>
      <c r="Y148"/>
      <c r="Z148" s="253"/>
    </row>
    <row r="149" spans="4:26" x14ac:dyDescent="0.25">
      <c r="D149" s="250">
        <f>'MIPG INSTITUCIONAL'!F155</f>
        <v>0</v>
      </c>
      <c r="E149" s="250">
        <f>'MIPG INSTITUCIONAL'!G155</f>
        <v>0</v>
      </c>
      <c r="G149">
        <f t="shared" si="23"/>
        <v>0</v>
      </c>
      <c r="R149"/>
      <c r="S149"/>
      <c r="T149"/>
      <c r="U149"/>
      <c r="V149"/>
      <c r="W149"/>
      <c r="X149"/>
      <c r="Y149"/>
      <c r="Z149" s="253"/>
    </row>
    <row r="150" spans="4:26" x14ac:dyDescent="0.25">
      <c r="D150" s="250"/>
      <c r="E150" s="250"/>
    </row>
    <row r="151" spans="4:26" x14ac:dyDescent="0.25">
      <c r="D151" s="250"/>
      <c r="E151" s="250"/>
    </row>
    <row r="152" spans="4:26" x14ac:dyDescent="0.25">
      <c r="D152" s="250"/>
      <c r="E152" s="250"/>
    </row>
    <row r="153" spans="4:26" x14ac:dyDescent="0.25">
      <c r="D153" s="250"/>
      <c r="E153" s="250"/>
    </row>
    <row r="154" spans="4:26" x14ac:dyDescent="0.25">
      <c r="D154" s="250"/>
      <c r="E154" s="250"/>
    </row>
    <row r="155" spans="4:26" x14ac:dyDescent="0.25">
      <c r="D155" s="250"/>
      <c r="E155" s="250"/>
    </row>
    <row r="156" spans="4:26" x14ac:dyDescent="0.25">
      <c r="D156" s="250"/>
      <c r="E156" s="250"/>
    </row>
    <row r="157" spans="4:26" x14ac:dyDescent="0.25">
      <c r="D157" s="250"/>
      <c r="E157" s="250"/>
    </row>
    <row r="158" spans="4:26" x14ac:dyDescent="0.25">
      <c r="D158" s="250"/>
      <c r="E158" s="250"/>
    </row>
    <row r="159" spans="4:26" x14ac:dyDescent="0.25">
      <c r="D159" s="250"/>
      <c r="E159" s="250"/>
    </row>
    <row r="160" spans="4:26" x14ac:dyDescent="0.25">
      <c r="D160" s="250"/>
      <c r="E160" s="250"/>
    </row>
    <row r="161" spans="4:5" x14ac:dyDescent="0.25">
      <c r="D161" s="250"/>
      <c r="E161" s="250"/>
    </row>
    <row r="162" spans="4:5" x14ac:dyDescent="0.25">
      <c r="D162" s="250"/>
      <c r="E162" s="250"/>
    </row>
    <row r="163" spans="4:5" x14ac:dyDescent="0.25">
      <c r="D163" s="250"/>
      <c r="E163" s="250"/>
    </row>
    <row r="164" spans="4:5" x14ac:dyDescent="0.25">
      <c r="D164" s="250"/>
      <c r="E164" s="250"/>
    </row>
    <row r="165" spans="4:5" x14ac:dyDescent="0.25">
      <c r="D165" s="250"/>
      <c r="E165" s="250"/>
    </row>
    <row r="166" spans="4:5" x14ac:dyDescent="0.25">
      <c r="D166" s="250"/>
      <c r="E166" s="250"/>
    </row>
    <row r="167" spans="4:5" x14ac:dyDescent="0.25">
      <c r="D167" s="250"/>
      <c r="E167" s="250"/>
    </row>
    <row r="168" spans="4:5" x14ac:dyDescent="0.25">
      <c r="D168" s="250"/>
      <c r="E168" s="250"/>
    </row>
    <row r="169" spans="4:5" x14ac:dyDescent="0.25">
      <c r="D169" s="250"/>
      <c r="E169" s="250"/>
    </row>
    <row r="170" spans="4:5" x14ac:dyDescent="0.25">
      <c r="D170" s="250"/>
      <c r="E170" s="250"/>
    </row>
    <row r="171" spans="4:5" x14ac:dyDescent="0.25">
      <c r="D171" s="250"/>
      <c r="E171" s="250"/>
    </row>
    <row r="172" spans="4:5" x14ac:dyDescent="0.25">
      <c r="D172" s="250"/>
      <c r="E172" s="250"/>
    </row>
    <row r="173" spans="4:5" x14ac:dyDescent="0.25">
      <c r="D173" s="250"/>
      <c r="E173" s="250"/>
    </row>
    <row r="174" spans="4:5" x14ac:dyDescent="0.25">
      <c r="D174" s="250"/>
      <c r="E174" s="250"/>
    </row>
    <row r="175" spans="4:5" x14ac:dyDescent="0.25">
      <c r="D175" s="250"/>
      <c r="E175" s="250"/>
    </row>
    <row r="176" spans="4:5" x14ac:dyDescent="0.25">
      <c r="D176" s="250"/>
      <c r="E176" s="250"/>
    </row>
    <row r="177" spans="4:5" x14ac:dyDescent="0.25">
      <c r="D177" s="250"/>
      <c r="E177" s="250"/>
    </row>
    <row r="178" spans="4:5" x14ac:dyDescent="0.25">
      <c r="D178" s="250"/>
      <c r="E178" s="250"/>
    </row>
    <row r="179" spans="4:5" x14ac:dyDescent="0.25">
      <c r="D179" s="250"/>
      <c r="E179" s="250"/>
    </row>
    <row r="180" spans="4:5" x14ac:dyDescent="0.25">
      <c r="D180" s="250"/>
      <c r="E180" s="250"/>
    </row>
  </sheetData>
  <mergeCells count="6">
    <mergeCell ref="AF3:AI3"/>
    <mergeCell ref="B3:H3"/>
    <mergeCell ref="I3:L3"/>
    <mergeCell ref="R3:U3"/>
    <mergeCell ref="M3:Q3"/>
    <mergeCell ref="AA3:AE3"/>
  </mergeCells>
  <phoneticPr fontId="12" type="noConversion"/>
  <conditionalFormatting sqref="Q5:Q98">
    <cfRule type="cellIs" dxfId="45" priority="13" operator="equal">
      <formula>"SI"</formula>
    </cfRule>
  </conditionalFormatting>
  <conditionalFormatting sqref="AE5:AE98">
    <cfRule type="colorScale" priority="5">
      <colorScale>
        <cfvo type="min"/>
        <cfvo type="max"/>
        <color rgb="FFFCFCFF"/>
        <color rgb="FF63BE7B"/>
      </colorScale>
    </cfRule>
    <cfRule type="cellIs" dxfId="44" priority="8" operator="equal">
      <formula>"ESPECÍFICAR TIPO DE META"</formula>
    </cfRule>
  </conditionalFormatting>
  <conditionalFormatting sqref="AE1:AE98 AE141:AE1048576">
    <cfRule type="colorScale" priority="6">
      <colorScale>
        <cfvo type="min"/>
        <cfvo type="max"/>
        <color rgb="FFFFEF9C"/>
        <color rgb="FF63BE7B"/>
      </colorScale>
    </cfRule>
  </conditionalFormatting>
  <conditionalFormatting sqref="V5:Z98">
    <cfRule type="cellIs" dxfId="43" priority="1" operator="equal">
      <formula>"4"</formula>
    </cfRule>
    <cfRule type="cellIs" dxfId="42" priority="2" operator="equal">
      <formula>"3"</formula>
    </cfRule>
    <cfRule type="cellIs" dxfId="41" priority="3" operator="equal">
      <formula>"2"</formula>
    </cfRule>
    <cfRule type="cellIs" dxfId="40" priority="4" operator="equal">
      <formula>"1"</formula>
    </cfRule>
  </conditionalFormatting>
  <dataValidations count="1">
    <dataValidation type="list" allowBlank="1" showInputMessage="1" showErrorMessage="1" sqref="F5:F98" xr:uid="{00000000-0002-0000-0200-000000000000}">
      <formula1>$AU$2:$AU$3</formula1>
    </dataValidation>
  </dataValidations>
  <pageMargins left="0.7" right="0.7" top="0.75" bottom="0.75" header="0.3" footer="0.3"/>
  <pageSetup orientation="portrait" r:id="rId1"/>
  <ignoredErrors>
    <ignoredError sqref="F5:F13 F14:F40 F41:F98" listDataValidation="1"/>
    <ignoredError sqref="D6:D29" calculatedColumn="1"/>
  </ignoredErrors>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F442"/>
  <sheetViews>
    <sheetView topLeftCell="A2" workbookViewId="0">
      <selection activeCell="B3" sqref="B3:C3"/>
    </sheetView>
  </sheetViews>
  <sheetFormatPr baseColWidth="10" defaultColWidth="11.42578125" defaultRowHeight="15" x14ac:dyDescent="0.25"/>
  <cols>
    <col min="2" max="3" width="11.28515625" customWidth="1"/>
  </cols>
  <sheetData>
    <row r="2" spans="2:6" x14ac:dyDescent="0.25">
      <c r="B2" s="1" t="s">
        <v>350</v>
      </c>
      <c r="C2" s="1" t="s">
        <v>351</v>
      </c>
      <c r="F2" s="1">
        <v>0</v>
      </c>
    </row>
    <row r="3" spans="2:6" x14ac:dyDescent="0.25">
      <c r="B3" s="2" t="str">
        <f>'[2]PROGRAMACIÓN DE META '!AD7</f>
        <v>0%</v>
      </c>
      <c r="C3" s="2">
        <v>9.9999999999999998E-17</v>
      </c>
      <c r="E3" t="e">
        <f>INDEX(Hoja1!$C$3:$C$230,MATCH(F2,Hoja1!$B$3:$B$230,0))</f>
        <v>#N/A</v>
      </c>
    </row>
    <row r="4" spans="2:6" x14ac:dyDescent="0.25">
      <c r="B4" s="1">
        <v>0.01</v>
      </c>
      <c r="C4" s="1">
        <v>0.01</v>
      </c>
    </row>
    <row r="5" spans="2:6" x14ac:dyDescent="0.25">
      <c r="B5" s="1">
        <v>0.02</v>
      </c>
      <c r="C5" s="1">
        <v>0.02</v>
      </c>
    </row>
    <row r="6" spans="2:6" x14ac:dyDescent="0.25">
      <c r="B6" s="1">
        <v>0.03</v>
      </c>
      <c r="C6" s="1">
        <v>0.03</v>
      </c>
    </row>
    <row r="7" spans="2:6" x14ac:dyDescent="0.25">
      <c r="B7" s="1">
        <v>0.04</v>
      </c>
      <c r="C7" s="1">
        <v>0.04</v>
      </c>
    </row>
    <row r="8" spans="2:6" x14ac:dyDescent="0.25">
      <c r="B8" s="1">
        <v>0.05</v>
      </c>
      <c r="C8" s="1">
        <v>0.05</v>
      </c>
    </row>
    <row r="9" spans="2:6" x14ac:dyDescent="0.25">
      <c r="B9" s="1">
        <v>0.06</v>
      </c>
      <c r="C9" s="1">
        <v>0.06</v>
      </c>
    </row>
    <row r="10" spans="2:6" x14ac:dyDescent="0.25">
      <c r="B10" s="1">
        <v>7.0000000000000007E-2</v>
      </c>
      <c r="C10" s="1">
        <v>7.0000000000000007E-2</v>
      </c>
    </row>
    <row r="11" spans="2:6" x14ac:dyDescent="0.25">
      <c r="B11" s="1">
        <v>0.08</v>
      </c>
      <c r="C11" s="1">
        <v>0.08</v>
      </c>
    </row>
    <row r="12" spans="2:6" x14ac:dyDescent="0.25">
      <c r="B12" s="1">
        <v>0.09</v>
      </c>
      <c r="C12" s="1">
        <v>0.09</v>
      </c>
    </row>
    <row r="13" spans="2:6" x14ac:dyDescent="0.25">
      <c r="B13" s="1">
        <v>0.1</v>
      </c>
      <c r="C13" s="1">
        <v>0.1</v>
      </c>
    </row>
    <row r="14" spans="2:6" x14ac:dyDescent="0.25">
      <c r="B14" s="1">
        <v>0.11</v>
      </c>
      <c r="C14" s="1">
        <v>0.11</v>
      </c>
    </row>
    <row r="15" spans="2:6" x14ac:dyDescent="0.25">
      <c r="B15" s="1">
        <v>0.12</v>
      </c>
      <c r="C15" s="1">
        <v>0.12</v>
      </c>
    </row>
    <row r="16" spans="2:6" x14ac:dyDescent="0.25">
      <c r="B16" s="1">
        <v>0.13</v>
      </c>
      <c r="C16" s="1">
        <v>0.13</v>
      </c>
    </row>
    <row r="17" spans="2:3" x14ac:dyDescent="0.25">
      <c r="B17" s="1">
        <v>0.14000000000000001</v>
      </c>
      <c r="C17" s="1">
        <v>0.14000000000000001</v>
      </c>
    </row>
    <row r="18" spans="2:3" x14ac:dyDescent="0.25">
      <c r="B18" s="1">
        <v>0.15</v>
      </c>
      <c r="C18" s="1">
        <v>0.15</v>
      </c>
    </row>
    <row r="19" spans="2:3" x14ac:dyDescent="0.25">
      <c r="B19" s="1">
        <v>0.16</v>
      </c>
      <c r="C19" s="1">
        <v>0.16</v>
      </c>
    </row>
    <row r="20" spans="2:3" x14ac:dyDescent="0.25">
      <c r="B20" s="1">
        <v>0.17</v>
      </c>
      <c r="C20" s="1">
        <v>0.17</v>
      </c>
    </row>
    <row r="21" spans="2:3" x14ac:dyDescent="0.25">
      <c r="B21" s="1">
        <v>0.18</v>
      </c>
      <c r="C21" s="1">
        <v>0.18</v>
      </c>
    </row>
    <row r="22" spans="2:3" x14ac:dyDescent="0.25">
      <c r="B22" s="1">
        <v>0.19</v>
      </c>
      <c r="C22" s="1">
        <v>0.19</v>
      </c>
    </row>
    <row r="23" spans="2:3" x14ac:dyDescent="0.25">
      <c r="B23" s="1">
        <v>0.2</v>
      </c>
      <c r="C23" s="1">
        <v>0.2</v>
      </c>
    </row>
    <row r="24" spans="2:3" x14ac:dyDescent="0.25">
      <c r="B24" s="1">
        <v>0.21</v>
      </c>
      <c r="C24" s="1">
        <v>0.21</v>
      </c>
    </row>
    <row r="25" spans="2:3" x14ac:dyDescent="0.25">
      <c r="B25" s="1">
        <v>0.22</v>
      </c>
      <c r="C25" s="1">
        <v>0.22</v>
      </c>
    </row>
    <row r="26" spans="2:3" x14ac:dyDescent="0.25">
      <c r="B26" s="1">
        <v>0.23</v>
      </c>
      <c r="C26" s="1">
        <v>0.23</v>
      </c>
    </row>
    <row r="27" spans="2:3" x14ac:dyDescent="0.25">
      <c r="B27" s="1">
        <v>0.24</v>
      </c>
      <c r="C27" s="1">
        <v>0.24</v>
      </c>
    </row>
    <row r="28" spans="2:3" x14ac:dyDescent="0.25">
      <c r="B28" s="1">
        <v>0.25</v>
      </c>
      <c r="C28" s="1">
        <v>0.25</v>
      </c>
    </row>
    <row r="29" spans="2:3" x14ac:dyDescent="0.25">
      <c r="B29" s="1">
        <v>0.26</v>
      </c>
      <c r="C29" s="1">
        <v>0.26</v>
      </c>
    </row>
    <row r="30" spans="2:3" x14ac:dyDescent="0.25">
      <c r="B30" s="1">
        <v>0.27</v>
      </c>
      <c r="C30" s="1">
        <v>0.27</v>
      </c>
    </row>
    <row r="31" spans="2:3" x14ac:dyDescent="0.25">
      <c r="B31" s="1">
        <v>0.28000000000000003</v>
      </c>
      <c r="C31" s="1">
        <v>0.28000000000000003</v>
      </c>
    </row>
    <row r="32" spans="2:3" x14ac:dyDescent="0.25">
      <c r="B32" s="1">
        <v>0.28999999999999998</v>
      </c>
      <c r="C32" s="1">
        <v>0.28999999999999998</v>
      </c>
    </row>
    <row r="33" spans="2:3" x14ac:dyDescent="0.25">
      <c r="B33" s="1">
        <v>0.3</v>
      </c>
      <c r="C33" s="1">
        <v>0.3</v>
      </c>
    </row>
    <row r="34" spans="2:3" x14ac:dyDescent="0.25">
      <c r="B34" s="1">
        <v>0.31</v>
      </c>
      <c r="C34" s="1">
        <v>0.31</v>
      </c>
    </row>
    <row r="35" spans="2:3" x14ac:dyDescent="0.25">
      <c r="B35" s="1">
        <v>0.32</v>
      </c>
      <c r="C35" s="1">
        <v>0.32</v>
      </c>
    </row>
    <row r="36" spans="2:3" x14ac:dyDescent="0.25">
      <c r="B36" s="1">
        <v>0.33</v>
      </c>
      <c r="C36" s="1">
        <v>0.33</v>
      </c>
    </row>
    <row r="37" spans="2:3" x14ac:dyDescent="0.25">
      <c r="B37" s="1">
        <v>0.34</v>
      </c>
      <c r="C37" s="1">
        <v>0.34</v>
      </c>
    </row>
    <row r="38" spans="2:3" x14ac:dyDescent="0.25">
      <c r="B38" s="1">
        <v>0.35</v>
      </c>
      <c r="C38" s="1">
        <v>0.35</v>
      </c>
    </row>
    <row r="39" spans="2:3" x14ac:dyDescent="0.25">
      <c r="B39" s="1">
        <v>0.36</v>
      </c>
      <c r="C39" s="1">
        <v>0.36</v>
      </c>
    </row>
    <row r="40" spans="2:3" x14ac:dyDescent="0.25">
      <c r="B40" s="1">
        <v>0.37</v>
      </c>
      <c r="C40" s="1">
        <v>0.37</v>
      </c>
    </row>
    <row r="41" spans="2:3" x14ac:dyDescent="0.25">
      <c r="B41" s="1">
        <v>0.38</v>
      </c>
      <c r="C41" s="1">
        <v>0.38</v>
      </c>
    </row>
    <row r="42" spans="2:3" x14ac:dyDescent="0.25">
      <c r="B42" s="1">
        <v>0.39</v>
      </c>
      <c r="C42" s="1">
        <v>0.39</v>
      </c>
    </row>
    <row r="43" spans="2:3" x14ac:dyDescent="0.25">
      <c r="B43" s="1">
        <v>0.4</v>
      </c>
      <c r="C43" s="1">
        <v>0.4</v>
      </c>
    </row>
    <row r="44" spans="2:3" x14ac:dyDescent="0.25">
      <c r="B44" s="1">
        <v>0.41</v>
      </c>
      <c r="C44" s="1">
        <v>0.41</v>
      </c>
    </row>
    <row r="45" spans="2:3" x14ac:dyDescent="0.25">
      <c r="B45" s="1">
        <v>0.42</v>
      </c>
      <c r="C45" s="1">
        <v>0.42</v>
      </c>
    </row>
    <row r="46" spans="2:3" x14ac:dyDescent="0.25">
      <c r="B46" s="1">
        <v>0.43</v>
      </c>
      <c r="C46" s="1">
        <v>0.43</v>
      </c>
    </row>
    <row r="47" spans="2:3" x14ac:dyDescent="0.25">
      <c r="B47" s="1">
        <v>0.44</v>
      </c>
      <c r="C47" s="1">
        <v>0.44</v>
      </c>
    </row>
    <row r="48" spans="2:3" x14ac:dyDescent="0.25">
      <c r="B48" s="1">
        <v>0.45</v>
      </c>
      <c r="C48" s="1">
        <v>0.45</v>
      </c>
    </row>
    <row r="49" spans="2:3" x14ac:dyDescent="0.25">
      <c r="B49" s="1">
        <v>0.46</v>
      </c>
      <c r="C49" s="1">
        <v>0.46</v>
      </c>
    </row>
    <row r="50" spans="2:3" x14ac:dyDescent="0.25">
      <c r="B50" s="1">
        <v>0.47</v>
      </c>
      <c r="C50" s="1">
        <v>0.47</v>
      </c>
    </row>
    <row r="51" spans="2:3" x14ac:dyDescent="0.25">
      <c r="B51" s="1">
        <v>0.48</v>
      </c>
      <c r="C51" s="1">
        <v>0.48</v>
      </c>
    </row>
    <row r="52" spans="2:3" x14ac:dyDescent="0.25">
      <c r="B52" s="1">
        <v>0.49</v>
      </c>
      <c r="C52" s="1">
        <v>0.49</v>
      </c>
    </row>
    <row r="53" spans="2:3" x14ac:dyDescent="0.25">
      <c r="B53" s="1">
        <v>0.5</v>
      </c>
      <c r="C53" s="1">
        <v>0.5</v>
      </c>
    </row>
    <row r="54" spans="2:3" x14ac:dyDescent="0.25">
      <c r="B54" s="1">
        <v>0.51</v>
      </c>
      <c r="C54" s="1">
        <v>0.51</v>
      </c>
    </row>
    <row r="55" spans="2:3" x14ac:dyDescent="0.25">
      <c r="B55" s="1">
        <v>0.52</v>
      </c>
      <c r="C55" s="1">
        <v>0.52</v>
      </c>
    </row>
    <row r="56" spans="2:3" x14ac:dyDescent="0.25">
      <c r="B56" s="1">
        <v>0.53</v>
      </c>
      <c r="C56" s="1">
        <v>0.53</v>
      </c>
    </row>
    <row r="57" spans="2:3" x14ac:dyDescent="0.25">
      <c r="B57" s="1">
        <v>0.54</v>
      </c>
      <c r="C57" s="1">
        <v>0.54</v>
      </c>
    </row>
    <row r="58" spans="2:3" x14ac:dyDescent="0.25">
      <c r="B58" s="1">
        <v>0.55000000000000004</v>
      </c>
      <c r="C58" s="1">
        <v>0.55000000000000004</v>
      </c>
    </row>
    <row r="59" spans="2:3" x14ac:dyDescent="0.25">
      <c r="B59" s="1">
        <v>0.56000000000000005</v>
      </c>
      <c r="C59" s="1">
        <v>0.56000000000000005</v>
      </c>
    </row>
    <row r="60" spans="2:3" x14ac:dyDescent="0.25">
      <c r="B60" s="1">
        <v>0.56999999999999995</v>
      </c>
      <c r="C60" s="1">
        <v>0.56999999999999995</v>
      </c>
    </row>
    <row r="61" spans="2:3" x14ac:dyDescent="0.25">
      <c r="B61" s="1">
        <v>0.57999999999999996</v>
      </c>
      <c r="C61" s="1">
        <v>0.57999999999999996</v>
      </c>
    </row>
    <row r="62" spans="2:3" x14ac:dyDescent="0.25">
      <c r="B62" s="1">
        <v>0.59</v>
      </c>
      <c r="C62" s="1">
        <v>0.59</v>
      </c>
    </row>
    <row r="63" spans="2:3" x14ac:dyDescent="0.25">
      <c r="B63" s="1">
        <v>0.6</v>
      </c>
      <c r="C63" s="1">
        <v>0.6</v>
      </c>
    </row>
    <row r="64" spans="2:3" x14ac:dyDescent="0.25">
      <c r="B64" s="1">
        <v>0.61</v>
      </c>
      <c r="C64" s="1">
        <v>0.61</v>
      </c>
    </row>
    <row r="65" spans="2:3" x14ac:dyDescent="0.25">
      <c r="B65" s="1">
        <v>0.62</v>
      </c>
      <c r="C65" s="1">
        <v>0.62</v>
      </c>
    </row>
    <row r="66" spans="2:3" x14ac:dyDescent="0.25">
      <c r="B66" s="1">
        <v>0.63</v>
      </c>
      <c r="C66" s="1">
        <v>0.63</v>
      </c>
    </row>
    <row r="67" spans="2:3" x14ac:dyDescent="0.25">
      <c r="B67" s="1">
        <v>0.64</v>
      </c>
      <c r="C67" s="1">
        <v>0.64</v>
      </c>
    </row>
    <row r="68" spans="2:3" x14ac:dyDescent="0.25">
      <c r="B68" s="1">
        <v>0.65</v>
      </c>
      <c r="C68" s="1">
        <v>0.65</v>
      </c>
    </row>
    <row r="69" spans="2:3" x14ac:dyDescent="0.25">
      <c r="B69" s="1">
        <v>0.66</v>
      </c>
      <c r="C69" s="1">
        <v>0.66</v>
      </c>
    </row>
    <row r="70" spans="2:3" x14ac:dyDescent="0.25">
      <c r="B70" s="1">
        <v>0.67</v>
      </c>
      <c r="C70" s="1">
        <v>0.67</v>
      </c>
    </row>
    <row r="71" spans="2:3" x14ac:dyDescent="0.25">
      <c r="B71" s="1">
        <v>0.68</v>
      </c>
      <c r="C71" s="1">
        <v>0.68</v>
      </c>
    </row>
    <row r="72" spans="2:3" x14ac:dyDescent="0.25">
      <c r="B72" s="1">
        <v>0.69</v>
      </c>
      <c r="C72" s="1">
        <v>0.69</v>
      </c>
    </row>
    <row r="73" spans="2:3" x14ac:dyDescent="0.25">
      <c r="B73" s="1">
        <v>0.7</v>
      </c>
      <c r="C73" s="1">
        <v>0.7</v>
      </c>
    </row>
    <row r="74" spans="2:3" x14ac:dyDescent="0.25">
      <c r="B74" s="1">
        <v>0.71</v>
      </c>
      <c r="C74" s="1">
        <v>0.71</v>
      </c>
    </row>
    <row r="75" spans="2:3" x14ac:dyDescent="0.25">
      <c r="B75" s="1">
        <v>0.72</v>
      </c>
      <c r="C75" s="1">
        <v>0.72</v>
      </c>
    </row>
    <row r="76" spans="2:3" x14ac:dyDescent="0.25">
      <c r="B76" s="1">
        <v>0.73</v>
      </c>
      <c r="C76" s="1">
        <v>0.73</v>
      </c>
    </row>
    <row r="77" spans="2:3" x14ac:dyDescent="0.25">
      <c r="B77" s="1">
        <v>0.74</v>
      </c>
      <c r="C77" s="1">
        <v>0.74</v>
      </c>
    </row>
    <row r="78" spans="2:3" x14ac:dyDescent="0.25">
      <c r="B78" s="1">
        <v>0.75</v>
      </c>
      <c r="C78" s="1">
        <v>0.75</v>
      </c>
    </row>
    <row r="79" spans="2:3" x14ac:dyDescent="0.25">
      <c r="B79" s="1">
        <v>0.76</v>
      </c>
      <c r="C79" s="1">
        <v>0.76</v>
      </c>
    </row>
    <row r="80" spans="2:3" x14ac:dyDescent="0.25">
      <c r="B80" s="1">
        <v>0.77</v>
      </c>
      <c r="C80" s="1">
        <v>0.77</v>
      </c>
    </row>
    <row r="81" spans="2:3" x14ac:dyDescent="0.25">
      <c r="B81" s="1">
        <v>0.78</v>
      </c>
      <c r="C81" s="1">
        <v>0.78</v>
      </c>
    </row>
    <row r="82" spans="2:3" x14ac:dyDescent="0.25">
      <c r="B82" s="1">
        <v>0.79</v>
      </c>
      <c r="C82" s="1">
        <v>0.79</v>
      </c>
    </row>
    <row r="83" spans="2:3" x14ac:dyDescent="0.25">
      <c r="B83" s="1">
        <v>0.8</v>
      </c>
      <c r="C83" s="1">
        <v>0.8</v>
      </c>
    </row>
    <row r="84" spans="2:3" x14ac:dyDescent="0.25">
      <c r="B84" s="1">
        <v>0.81</v>
      </c>
      <c r="C84" s="1">
        <v>0.81</v>
      </c>
    </row>
    <row r="85" spans="2:3" x14ac:dyDescent="0.25">
      <c r="B85" s="1">
        <v>0.82</v>
      </c>
      <c r="C85" s="1">
        <v>0.82</v>
      </c>
    </row>
    <row r="86" spans="2:3" x14ac:dyDescent="0.25">
      <c r="B86" s="1">
        <v>0.83</v>
      </c>
      <c r="C86" s="1">
        <v>0.83</v>
      </c>
    </row>
    <row r="87" spans="2:3" x14ac:dyDescent="0.25">
      <c r="B87" s="1">
        <v>0.84</v>
      </c>
      <c r="C87" s="1">
        <v>0.84</v>
      </c>
    </row>
    <row r="88" spans="2:3" x14ac:dyDescent="0.25">
      <c r="B88" s="1">
        <v>0.85</v>
      </c>
      <c r="C88" s="1">
        <v>0.85</v>
      </c>
    </row>
    <row r="89" spans="2:3" x14ac:dyDescent="0.25">
      <c r="B89" s="1">
        <v>0.86</v>
      </c>
      <c r="C89" s="1">
        <v>0.86</v>
      </c>
    </row>
    <row r="90" spans="2:3" x14ac:dyDescent="0.25">
      <c r="B90" s="1">
        <v>0.87</v>
      </c>
      <c r="C90" s="1">
        <v>0.87</v>
      </c>
    </row>
    <row r="91" spans="2:3" x14ac:dyDescent="0.25">
      <c r="B91" s="1">
        <v>0.88</v>
      </c>
      <c r="C91" s="1">
        <v>0.88</v>
      </c>
    </row>
    <row r="92" spans="2:3" x14ac:dyDescent="0.25">
      <c r="B92" s="1">
        <v>0.89</v>
      </c>
      <c r="C92" s="1">
        <v>0.89</v>
      </c>
    </row>
    <row r="93" spans="2:3" x14ac:dyDescent="0.25">
      <c r="B93" s="1">
        <v>0.9</v>
      </c>
      <c r="C93" s="1">
        <v>0.9</v>
      </c>
    </row>
    <row r="94" spans="2:3" x14ac:dyDescent="0.25">
      <c r="B94" s="1">
        <v>0.91</v>
      </c>
      <c r="C94" s="1">
        <v>0.91</v>
      </c>
    </row>
    <row r="95" spans="2:3" x14ac:dyDescent="0.25">
      <c r="B95" s="1">
        <v>0.92</v>
      </c>
      <c r="C95" s="1">
        <v>0.92</v>
      </c>
    </row>
    <row r="96" spans="2:3" x14ac:dyDescent="0.25">
      <c r="B96" s="1">
        <v>0.93</v>
      </c>
      <c r="C96" s="1">
        <v>0.93</v>
      </c>
    </row>
    <row r="97" spans="2:3" x14ac:dyDescent="0.25">
      <c r="B97" s="1">
        <v>0.94</v>
      </c>
      <c r="C97" s="1">
        <v>0.94</v>
      </c>
    </row>
    <row r="98" spans="2:3" x14ac:dyDescent="0.25">
      <c r="B98" s="1">
        <v>0.95</v>
      </c>
      <c r="C98" s="1">
        <v>0.95</v>
      </c>
    </row>
    <row r="99" spans="2:3" x14ac:dyDescent="0.25">
      <c r="B99" s="1">
        <v>0.96</v>
      </c>
      <c r="C99" s="1">
        <v>0.96</v>
      </c>
    </row>
    <row r="100" spans="2:3" x14ac:dyDescent="0.25">
      <c r="B100" s="1">
        <v>0.97</v>
      </c>
      <c r="C100" s="1">
        <v>0.97</v>
      </c>
    </row>
    <row r="101" spans="2:3" x14ac:dyDescent="0.25">
      <c r="B101" s="1">
        <v>0.98</v>
      </c>
      <c r="C101" s="1">
        <v>0.98</v>
      </c>
    </row>
    <row r="102" spans="2:3" x14ac:dyDescent="0.25">
      <c r="B102" s="1">
        <v>0.99</v>
      </c>
      <c r="C102" s="1">
        <v>0.99</v>
      </c>
    </row>
    <row r="103" spans="2:3" x14ac:dyDescent="0.25">
      <c r="B103" s="1">
        <v>1</v>
      </c>
      <c r="C103" s="1">
        <v>1</v>
      </c>
    </row>
    <row r="104" spans="2:3" x14ac:dyDescent="0.25">
      <c r="B104" s="1">
        <v>1.01</v>
      </c>
      <c r="C104" s="1">
        <v>1</v>
      </c>
    </row>
    <row r="105" spans="2:3" x14ac:dyDescent="0.25">
      <c r="B105" s="1">
        <v>1.02</v>
      </c>
      <c r="C105" s="1">
        <v>1</v>
      </c>
    </row>
    <row r="106" spans="2:3" x14ac:dyDescent="0.25">
      <c r="B106" s="1">
        <v>1.03</v>
      </c>
      <c r="C106" s="1">
        <v>1</v>
      </c>
    </row>
    <row r="107" spans="2:3" x14ac:dyDescent="0.25">
      <c r="B107" s="1">
        <v>1.04</v>
      </c>
      <c r="C107" s="1">
        <v>1</v>
      </c>
    </row>
    <row r="108" spans="2:3" x14ac:dyDescent="0.25">
      <c r="B108" s="1">
        <v>1.05</v>
      </c>
      <c r="C108" s="1">
        <v>1</v>
      </c>
    </row>
    <row r="109" spans="2:3" x14ac:dyDescent="0.25">
      <c r="B109" s="1">
        <v>1.06</v>
      </c>
      <c r="C109" s="1">
        <v>1</v>
      </c>
    </row>
    <row r="110" spans="2:3" x14ac:dyDescent="0.25">
      <c r="B110" s="1">
        <v>1.07</v>
      </c>
      <c r="C110" s="1">
        <v>1</v>
      </c>
    </row>
    <row r="111" spans="2:3" x14ac:dyDescent="0.25">
      <c r="B111" s="1">
        <v>1.08</v>
      </c>
      <c r="C111" s="1">
        <v>1</v>
      </c>
    </row>
    <row r="112" spans="2:3" x14ac:dyDescent="0.25">
      <c r="B112" s="1">
        <v>1.0900000000000001</v>
      </c>
      <c r="C112" s="1">
        <v>1</v>
      </c>
    </row>
    <row r="113" spans="2:3" x14ac:dyDescent="0.25">
      <c r="B113" s="1">
        <v>1.1000000000000001</v>
      </c>
      <c r="C113" s="1">
        <v>1</v>
      </c>
    </row>
    <row r="114" spans="2:3" x14ac:dyDescent="0.25">
      <c r="B114" s="1">
        <v>1.1100000000000001</v>
      </c>
      <c r="C114" s="1">
        <v>1</v>
      </c>
    </row>
    <row r="115" spans="2:3" x14ac:dyDescent="0.25">
      <c r="B115" s="1">
        <v>1.1200000000000001</v>
      </c>
      <c r="C115" s="1">
        <v>1</v>
      </c>
    </row>
    <row r="116" spans="2:3" x14ac:dyDescent="0.25">
      <c r="B116" s="1">
        <v>1.1299999999999999</v>
      </c>
      <c r="C116" s="1">
        <v>1</v>
      </c>
    </row>
    <row r="117" spans="2:3" x14ac:dyDescent="0.25">
      <c r="B117" s="1">
        <v>1.1399999999999999</v>
      </c>
      <c r="C117" s="1">
        <v>1</v>
      </c>
    </row>
    <row r="118" spans="2:3" x14ac:dyDescent="0.25">
      <c r="B118" s="1">
        <v>1.1499999999999999</v>
      </c>
      <c r="C118" s="1">
        <v>1</v>
      </c>
    </row>
    <row r="119" spans="2:3" x14ac:dyDescent="0.25">
      <c r="B119" s="1">
        <v>1.1599999999999999</v>
      </c>
      <c r="C119" s="1">
        <v>1</v>
      </c>
    </row>
    <row r="120" spans="2:3" x14ac:dyDescent="0.25">
      <c r="B120" s="1">
        <v>1.17</v>
      </c>
      <c r="C120" s="1">
        <v>1</v>
      </c>
    </row>
    <row r="121" spans="2:3" x14ac:dyDescent="0.25">
      <c r="B121" s="1">
        <v>1.18</v>
      </c>
      <c r="C121" s="1">
        <v>1</v>
      </c>
    </row>
    <row r="122" spans="2:3" x14ac:dyDescent="0.25">
      <c r="B122" s="1">
        <v>1.19</v>
      </c>
      <c r="C122" s="1">
        <v>1</v>
      </c>
    </row>
    <row r="123" spans="2:3" x14ac:dyDescent="0.25">
      <c r="B123" s="1">
        <v>1.2</v>
      </c>
      <c r="C123" s="1">
        <v>1</v>
      </c>
    </row>
    <row r="124" spans="2:3" x14ac:dyDescent="0.25">
      <c r="B124" s="1">
        <v>1.21</v>
      </c>
      <c r="C124" s="1">
        <v>1</v>
      </c>
    </row>
    <row r="125" spans="2:3" x14ac:dyDescent="0.25">
      <c r="B125" s="1">
        <v>1.22</v>
      </c>
      <c r="C125" s="1">
        <v>1</v>
      </c>
    </row>
    <row r="126" spans="2:3" x14ac:dyDescent="0.25">
      <c r="B126" s="1">
        <v>1.23</v>
      </c>
      <c r="C126" s="1">
        <v>1</v>
      </c>
    </row>
    <row r="127" spans="2:3" x14ac:dyDescent="0.25">
      <c r="B127" s="1">
        <v>1.24</v>
      </c>
      <c r="C127" s="1">
        <v>1</v>
      </c>
    </row>
    <row r="128" spans="2:3" x14ac:dyDescent="0.25">
      <c r="B128" s="1">
        <v>1.25</v>
      </c>
      <c r="C128" s="1">
        <v>1</v>
      </c>
    </row>
    <row r="129" spans="2:3" x14ac:dyDescent="0.25">
      <c r="B129" s="1">
        <v>1.26</v>
      </c>
      <c r="C129" s="1">
        <v>1</v>
      </c>
    </row>
    <row r="130" spans="2:3" x14ac:dyDescent="0.25">
      <c r="B130" s="1">
        <v>1.27</v>
      </c>
      <c r="C130" s="1">
        <v>1</v>
      </c>
    </row>
    <row r="131" spans="2:3" x14ac:dyDescent="0.25">
      <c r="B131" s="1">
        <v>1.28</v>
      </c>
      <c r="C131" s="1">
        <v>1</v>
      </c>
    </row>
    <row r="132" spans="2:3" x14ac:dyDescent="0.25">
      <c r="B132" s="1">
        <v>1.29</v>
      </c>
      <c r="C132" s="1">
        <v>1</v>
      </c>
    </row>
    <row r="133" spans="2:3" x14ac:dyDescent="0.25">
      <c r="B133" s="1">
        <v>1.3</v>
      </c>
      <c r="C133" s="1">
        <v>1</v>
      </c>
    </row>
    <row r="134" spans="2:3" x14ac:dyDescent="0.25">
      <c r="B134" s="1">
        <v>1.31</v>
      </c>
      <c r="C134" s="1">
        <v>1</v>
      </c>
    </row>
    <row r="135" spans="2:3" x14ac:dyDescent="0.25">
      <c r="B135" s="1">
        <v>1.32</v>
      </c>
      <c r="C135" s="1">
        <v>1</v>
      </c>
    </row>
    <row r="136" spans="2:3" x14ac:dyDescent="0.25">
      <c r="B136" s="1">
        <v>1.33</v>
      </c>
      <c r="C136" s="1">
        <v>1</v>
      </c>
    </row>
    <row r="137" spans="2:3" x14ac:dyDescent="0.25">
      <c r="B137" s="1">
        <v>1.34</v>
      </c>
      <c r="C137" s="1">
        <v>1</v>
      </c>
    </row>
    <row r="138" spans="2:3" x14ac:dyDescent="0.25">
      <c r="B138" s="1">
        <v>1.35</v>
      </c>
      <c r="C138" s="1">
        <v>1</v>
      </c>
    </row>
    <row r="139" spans="2:3" x14ac:dyDescent="0.25">
      <c r="B139" s="1">
        <v>1.36</v>
      </c>
      <c r="C139" s="1">
        <v>1</v>
      </c>
    </row>
    <row r="140" spans="2:3" x14ac:dyDescent="0.25">
      <c r="B140" s="1">
        <v>1.37</v>
      </c>
      <c r="C140" s="1">
        <v>1</v>
      </c>
    </row>
    <row r="141" spans="2:3" x14ac:dyDescent="0.25">
      <c r="B141" s="1">
        <v>1.38</v>
      </c>
      <c r="C141" s="1">
        <v>1</v>
      </c>
    </row>
    <row r="142" spans="2:3" x14ac:dyDescent="0.25">
      <c r="B142" s="1">
        <v>1.39</v>
      </c>
      <c r="C142" s="1">
        <v>1</v>
      </c>
    </row>
    <row r="143" spans="2:3" x14ac:dyDescent="0.25">
      <c r="B143" s="1">
        <v>1.4</v>
      </c>
      <c r="C143" s="1">
        <v>1</v>
      </c>
    </row>
    <row r="144" spans="2:3" x14ac:dyDescent="0.25">
      <c r="B144" s="1">
        <v>1.41</v>
      </c>
      <c r="C144" s="1">
        <v>1</v>
      </c>
    </row>
    <row r="145" spans="2:3" x14ac:dyDescent="0.25">
      <c r="B145" s="1">
        <v>1.42</v>
      </c>
      <c r="C145" s="1">
        <v>1</v>
      </c>
    </row>
    <row r="146" spans="2:3" x14ac:dyDescent="0.25">
      <c r="B146" s="1">
        <v>1.43</v>
      </c>
      <c r="C146" s="1">
        <v>1</v>
      </c>
    </row>
    <row r="147" spans="2:3" x14ac:dyDescent="0.25">
      <c r="B147" s="1">
        <v>1.44</v>
      </c>
      <c r="C147" s="1">
        <v>1</v>
      </c>
    </row>
    <row r="148" spans="2:3" x14ac:dyDescent="0.25">
      <c r="B148" s="1">
        <v>1.45</v>
      </c>
      <c r="C148" s="1">
        <v>1</v>
      </c>
    </row>
    <row r="149" spans="2:3" x14ac:dyDescent="0.25">
      <c r="B149" s="1">
        <v>1.46</v>
      </c>
      <c r="C149" s="1">
        <v>1</v>
      </c>
    </row>
    <row r="150" spans="2:3" x14ac:dyDescent="0.25">
      <c r="B150" s="1">
        <v>1.47</v>
      </c>
      <c r="C150" s="1">
        <v>1</v>
      </c>
    </row>
    <row r="151" spans="2:3" x14ac:dyDescent="0.25">
      <c r="B151" s="1">
        <v>1.48</v>
      </c>
      <c r="C151" s="1">
        <v>1</v>
      </c>
    </row>
    <row r="152" spans="2:3" x14ac:dyDescent="0.25">
      <c r="B152" s="1">
        <v>1.49</v>
      </c>
      <c r="C152" s="1">
        <v>1</v>
      </c>
    </row>
    <row r="153" spans="2:3" x14ac:dyDescent="0.25">
      <c r="B153" s="1">
        <v>1.5</v>
      </c>
      <c r="C153" s="1">
        <v>1</v>
      </c>
    </row>
    <row r="154" spans="2:3" x14ac:dyDescent="0.25">
      <c r="B154" s="1">
        <v>1.51</v>
      </c>
      <c r="C154" s="1">
        <v>1</v>
      </c>
    </row>
    <row r="155" spans="2:3" x14ac:dyDescent="0.25">
      <c r="B155" s="1">
        <v>1.52</v>
      </c>
      <c r="C155" s="1">
        <v>1</v>
      </c>
    </row>
    <row r="156" spans="2:3" x14ac:dyDescent="0.25">
      <c r="B156" s="1">
        <v>1.53</v>
      </c>
      <c r="C156" s="1">
        <v>1</v>
      </c>
    </row>
    <row r="157" spans="2:3" x14ac:dyDescent="0.25">
      <c r="B157" s="1">
        <v>1.54</v>
      </c>
      <c r="C157" s="1">
        <v>1</v>
      </c>
    </row>
    <row r="158" spans="2:3" x14ac:dyDescent="0.25">
      <c r="B158" s="1">
        <v>1.55</v>
      </c>
      <c r="C158" s="1">
        <v>1</v>
      </c>
    </row>
    <row r="159" spans="2:3" x14ac:dyDescent="0.25">
      <c r="B159" s="1">
        <v>1.56</v>
      </c>
      <c r="C159" s="1">
        <v>1</v>
      </c>
    </row>
    <row r="160" spans="2:3" x14ac:dyDescent="0.25">
      <c r="B160" s="1">
        <v>1.57</v>
      </c>
      <c r="C160" s="1">
        <v>1</v>
      </c>
    </row>
    <row r="161" spans="2:3" x14ac:dyDescent="0.25">
      <c r="B161" s="1">
        <v>1.58</v>
      </c>
      <c r="C161" s="1">
        <v>1</v>
      </c>
    </row>
    <row r="162" spans="2:3" x14ac:dyDescent="0.25">
      <c r="B162" s="1">
        <v>1.59</v>
      </c>
      <c r="C162" s="1">
        <v>1</v>
      </c>
    </row>
    <row r="163" spans="2:3" x14ac:dyDescent="0.25">
      <c r="B163" s="1">
        <v>1.6</v>
      </c>
      <c r="C163" s="1">
        <v>1</v>
      </c>
    </row>
    <row r="164" spans="2:3" x14ac:dyDescent="0.25">
      <c r="B164" s="1">
        <v>1.61</v>
      </c>
      <c r="C164" s="1">
        <v>1</v>
      </c>
    </row>
    <row r="165" spans="2:3" x14ac:dyDescent="0.25">
      <c r="B165" s="1">
        <v>1.62</v>
      </c>
      <c r="C165" s="1">
        <v>1</v>
      </c>
    </row>
    <row r="166" spans="2:3" x14ac:dyDescent="0.25">
      <c r="B166" s="1">
        <v>1.63</v>
      </c>
      <c r="C166" s="1">
        <v>1</v>
      </c>
    </row>
    <row r="167" spans="2:3" x14ac:dyDescent="0.25">
      <c r="B167" s="1">
        <v>1.64</v>
      </c>
      <c r="C167" s="1">
        <v>1</v>
      </c>
    </row>
    <row r="168" spans="2:3" x14ac:dyDescent="0.25">
      <c r="B168" s="1">
        <v>1.65</v>
      </c>
      <c r="C168" s="1">
        <v>1</v>
      </c>
    </row>
    <row r="169" spans="2:3" x14ac:dyDescent="0.25">
      <c r="B169" s="1">
        <v>1.66</v>
      </c>
      <c r="C169" s="1">
        <v>1</v>
      </c>
    </row>
    <row r="170" spans="2:3" x14ac:dyDescent="0.25">
      <c r="B170" s="1">
        <v>1.67</v>
      </c>
      <c r="C170" s="1">
        <v>1</v>
      </c>
    </row>
    <row r="171" spans="2:3" x14ac:dyDescent="0.25">
      <c r="B171" s="1">
        <v>1.68</v>
      </c>
      <c r="C171" s="1">
        <v>1</v>
      </c>
    </row>
    <row r="172" spans="2:3" x14ac:dyDescent="0.25">
      <c r="B172" s="1">
        <v>1.69</v>
      </c>
      <c r="C172" s="1">
        <v>1</v>
      </c>
    </row>
    <row r="173" spans="2:3" x14ac:dyDescent="0.25">
      <c r="B173" s="1">
        <v>1.7</v>
      </c>
      <c r="C173" s="1">
        <v>1</v>
      </c>
    </row>
    <row r="174" spans="2:3" x14ac:dyDescent="0.25">
      <c r="B174" s="1">
        <v>1.71</v>
      </c>
      <c r="C174" s="1">
        <v>1</v>
      </c>
    </row>
    <row r="175" spans="2:3" x14ac:dyDescent="0.25">
      <c r="B175" s="1">
        <v>1.72</v>
      </c>
      <c r="C175" s="1">
        <v>1</v>
      </c>
    </row>
    <row r="176" spans="2:3" x14ac:dyDescent="0.25">
      <c r="B176" s="1">
        <v>1.73</v>
      </c>
      <c r="C176" s="1">
        <v>1</v>
      </c>
    </row>
    <row r="177" spans="2:3" x14ac:dyDescent="0.25">
      <c r="B177" s="1">
        <v>1.74</v>
      </c>
      <c r="C177" s="1">
        <v>1</v>
      </c>
    </row>
    <row r="178" spans="2:3" x14ac:dyDescent="0.25">
      <c r="B178" s="1">
        <v>1.75</v>
      </c>
      <c r="C178" s="1">
        <v>1</v>
      </c>
    </row>
    <row r="179" spans="2:3" x14ac:dyDescent="0.25">
      <c r="B179" s="1">
        <v>1.76</v>
      </c>
      <c r="C179" s="1">
        <v>1</v>
      </c>
    </row>
    <row r="180" spans="2:3" x14ac:dyDescent="0.25">
      <c r="B180" s="1">
        <v>1.77</v>
      </c>
      <c r="C180" s="1">
        <v>1</v>
      </c>
    </row>
    <row r="181" spans="2:3" x14ac:dyDescent="0.25">
      <c r="B181" s="1">
        <v>1.78</v>
      </c>
      <c r="C181" s="1">
        <v>1</v>
      </c>
    </row>
    <row r="182" spans="2:3" x14ac:dyDescent="0.25">
      <c r="B182" s="1">
        <v>1.79</v>
      </c>
      <c r="C182" s="1">
        <v>1</v>
      </c>
    </row>
    <row r="183" spans="2:3" x14ac:dyDescent="0.25">
      <c r="B183" s="1">
        <v>1.8</v>
      </c>
      <c r="C183" s="1">
        <v>1</v>
      </c>
    </row>
    <row r="184" spans="2:3" x14ac:dyDescent="0.25">
      <c r="B184" s="1">
        <v>1.81</v>
      </c>
      <c r="C184" s="1">
        <v>1</v>
      </c>
    </row>
    <row r="185" spans="2:3" x14ac:dyDescent="0.25">
      <c r="B185" s="1">
        <v>1.82</v>
      </c>
      <c r="C185" s="1">
        <v>1</v>
      </c>
    </row>
    <row r="186" spans="2:3" x14ac:dyDescent="0.25">
      <c r="B186" s="1">
        <v>1.83</v>
      </c>
      <c r="C186" s="1">
        <v>1</v>
      </c>
    </row>
    <row r="187" spans="2:3" x14ac:dyDescent="0.25">
      <c r="B187" s="1">
        <v>1.84</v>
      </c>
      <c r="C187" s="1">
        <v>1</v>
      </c>
    </row>
    <row r="188" spans="2:3" x14ac:dyDescent="0.25">
      <c r="B188" s="1">
        <v>1.85</v>
      </c>
      <c r="C188" s="1">
        <v>1</v>
      </c>
    </row>
    <row r="189" spans="2:3" x14ac:dyDescent="0.25">
      <c r="B189" s="1">
        <v>1.86</v>
      </c>
      <c r="C189" s="1">
        <v>1</v>
      </c>
    </row>
    <row r="190" spans="2:3" x14ac:dyDescent="0.25">
      <c r="B190" s="1">
        <v>1.87</v>
      </c>
      <c r="C190" s="1">
        <v>1</v>
      </c>
    </row>
    <row r="191" spans="2:3" x14ac:dyDescent="0.25">
      <c r="B191" s="1">
        <v>1.88</v>
      </c>
      <c r="C191" s="1">
        <v>1</v>
      </c>
    </row>
    <row r="192" spans="2:3" x14ac:dyDescent="0.25">
      <c r="B192" s="1">
        <v>1.89</v>
      </c>
      <c r="C192" s="1">
        <v>1</v>
      </c>
    </row>
    <row r="193" spans="2:3" x14ac:dyDescent="0.25">
      <c r="B193" s="1">
        <v>1.9</v>
      </c>
      <c r="C193" s="1">
        <v>1</v>
      </c>
    </row>
    <row r="194" spans="2:3" x14ac:dyDescent="0.25">
      <c r="B194" s="1">
        <v>1.91</v>
      </c>
      <c r="C194" s="1">
        <v>1</v>
      </c>
    </row>
    <row r="195" spans="2:3" x14ac:dyDescent="0.25">
      <c r="B195" s="1">
        <v>1.92</v>
      </c>
      <c r="C195" s="1">
        <v>1</v>
      </c>
    </row>
    <row r="196" spans="2:3" x14ac:dyDescent="0.25">
      <c r="B196" s="1">
        <v>1.93</v>
      </c>
      <c r="C196" s="1">
        <v>1</v>
      </c>
    </row>
    <row r="197" spans="2:3" x14ac:dyDescent="0.25">
      <c r="B197" s="1">
        <v>1.94</v>
      </c>
      <c r="C197" s="1">
        <v>1</v>
      </c>
    </row>
    <row r="198" spans="2:3" x14ac:dyDescent="0.25">
      <c r="B198" s="1">
        <v>1.95</v>
      </c>
      <c r="C198" s="1">
        <v>1</v>
      </c>
    </row>
    <row r="199" spans="2:3" x14ac:dyDescent="0.25">
      <c r="B199" s="1">
        <v>1.96</v>
      </c>
      <c r="C199" s="1">
        <v>1</v>
      </c>
    </row>
    <row r="200" spans="2:3" x14ac:dyDescent="0.25">
      <c r="B200" s="1">
        <v>1.97</v>
      </c>
      <c r="C200" s="1">
        <v>1</v>
      </c>
    </row>
    <row r="201" spans="2:3" x14ac:dyDescent="0.25">
      <c r="B201" s="1">
        <v>1.98</v>
      </c>
      <c r="C201" s="1">
        <v>1</v>
      </c>
    </row>
    <row r="202" spans="2:3" x14ac:dyDescent="0.25">
      <c r="B202" s="1">
        <v>1.99</v>
      </c>
      <c r="C202" s="1">
        <v>1</v>
      </c>
    </row>
    <row r="203" spans="2:3" x14ac:dyDescent="0.25">
      <c r="B203" s="1">
        <v>2</v>
      </c>
      <c r="C203" s="1">
        <v>1</v>
      </c>
    </row>
    <row r="204" spans="2:3" x14ac:dyDescent="0.25">
      <c r="B204" s="1">
        <v>2.0099999999999998</v>
      </c>
      <c r="C204" s="1">
        <v>1</v>
      </c>
    </row>
    <row r="205" spans="2:3" x14ac:dyDescent="0.25">
      <c r="B205" s="1">
        <v>2.02</v>
      </c>
      <c r="C205" s="1">
        <v>1</v>
      </c>
    </row>
    <row r="206" spans="2:3" x14ac:dyDescent="0.25">
      <c r="B206" s="1">
        <v>2.0299999999999998</v>
      </c>
      <c r="C206" s="1">
        <v>1</v>
      </c>
    </row>
    <row r="207" spans="2:3" x14ac:dyDescent="0.25">
      <c r="B207" s="1">
        <v>2.04</v>
      </c>
      <c r="C207" s="1">
        <v>1</v>
      </c>
    </row>
    <row r="208" spans="2:3" x14ac:dyDescent="0.25">
      <c r="B208" s="1">
        <v>2.0499999999999998</v>
      </c>
      <c r="C208" s="1">
        <v>1</v>
      </c>
    </row>
    <row r="209" spans="2:3" x14ac:dyDescent="0.25">
      <c r="B209" s="1">
        <v>2.06</v>
      </c>
      <c r="C209" s="1">
        <v>1</v>
      </c>
    </row>
    <row r="210" spans="2:3" x14ac:dyDescent="0.25">
      <c r="B210" s="1">
        <v>2.0699999999999998</v>
      </c>
      <c r="C210" s="1">
        <v>1</v>
      </c>
    </row>
    <row r="211" spans="2:3" x14ac:dyDescent="0.25">
      <c r="B211" s="1">
        <v>2.08</v>
      </c>
      <c r="C211" s="1">
        <v>1</v>
      </c>
    </row>
    <row r="212" spans="2:3" x14ac:dyDescent="0.25">
      <c r="B212" s="1">
        <v>2.09</v>
      </c>
      <c r="C212" s="1">
        <v>1</v>
      </c>
    </row>
    <row r="213" spans="2:3" x14ac:dyDescent="0.25">
      <c r="B213" s="1">
        <v>2.1</v>
      </c>
      <c r="C213" s="1">
        <v>1</v>
      </c>
    </row>
    <row r="214" spans="2:3" x14ac:dyDescent="0.25">
      <c r="B214" s="1">
        <v>2.11</v>
      </c>
      <c r="C214" s="1">
        <v>1</v>
      </c>
    </row>
    <row r="215" spans="2:3" x14ac:dyDescent="0.25">
      <c r="B215" s="1">
        <v>2.12</v>
      </c>
      <c r="C215" s="1">
        <v>1</v>
      </c>
    </row>
    <row r="216" spans="2:3" x14ac:dyDescent="0.25">
      <c r="B216" s="1">
        <v>2.13</v>
      </c>
      <c r="C216" s="1">
        <v>1</v>
      </c>
    </row>
    <row r="217" spans="2:3" x14ac:dyDescent="0.25">
      <c r="B217" s="1">
        <v>2.14</v>
      </c>
      <c r="C217" s="1">
        <v>1</v>
      </c>
    </row>
    <row r="218" spans="2:3" x14ac:dyDescent="0.25">
      <c r="B218" s="1">
        <v>2.15</v>
      </c>
      <c r="C218" s="1">
        <v>1</v>
      </c>
    </row>
    <row r="219" spans="2:3" x14ac:dyDescent="0.25">
      <c r="B219" s="1">
        <v>2.16</v>
      </c>
      <c r="C219" s="1">
        <v>1</v>
      </c>
    </row>
    <row r="220" spans="2:3" x14ac:dyDescent="0.25">
      <c r="B220" s="1">
        <v>2.17</v>
      </c>
      <c r="C220" s="1">
        <v>1</v>
      </c>
    </row>
    <row r="221" spans="2:3" x14ac:dyDescent="0.25">
      <c r="B221" s="1">
        <v>2.1800000000000002</v>
      </c>
      <c r="C221" s="1">
        <v>1</v>
      </c>
    </row>
    <row r="222" spans="2:3" x14ac:dyDescent="0.25">
      <c r="B222" s="1">
        <v>2.19</v>
      </c>
      <c r="C222" s="1">
        <v>1</v>
      </c>
    </row>
    <row r="223" spans="2:3" x14ac:dyDescent="0.25">
      <c r="B223" s="1">
        <v>2.2000000000000002</v>
      </c>
      <c r="C223" s="1">
        <v>1</v>
      </c>
    </row>
    <row r="224" spans="2:3" x14ac:dyDescent="0.25">
      <c r="B224" s="1">
        <v>2.21</v>
      </c>
      <c r="C224" s="1">
        <v>1</v>
      </c>
    </row>
    <row r="225" spans="2:3" x14ac:dyDescent="0.25">
      <c r="B225" s="1">
        <v>2.2200000000000002</v>
      </c>
      <c r="C225" s="1">
        <v>1</v>
      </c>
    </row>
    <row r="226" spans="2:3" x14ac:dyDescent="0.25">
      <c r="B226" s="1">
        <v>2.23</v>
      </c>
      <c r="C226" s="1">
        <v>1</v>
      </c>
    </row>
    <row r="227" spans="2:3" x14ac:dyDescent="0.25">
      <c r="B227" s="1">
        <v>2.2400000000000002</v>
      </c>
      <c r="C227" s="1">
        <v>1</v>
      </c>
    </row>
    <row r="228" spans="2:3" x14ac:dyDescent="0.25">
      <c r="B228" s="1">
        <v>2.25</v>
      </c>
      <c r="C228" s="1">
        <v>1</v>
      </c>
    </row>
    <row r="229" spans="2:3" x14ac:dyDescent="0.25">
      <c r="B229" s="1">
        <v>2.2599999999999998</v>
      </c>
      <c r="C229" s="1">
        <v>1</v>
      </c>
    </row>
    <row r="230" spans="2:3" x14ac:dyDescent="0.25">
      <c r="B230" s="1">
        <v>2.27</v>
      </c>
      <c r="C230" s="1">
        <v>1</v>
      </c>
    </row>
    <row r="231" spans="2:3" x14ac:dyDescent="0.25">
      <c r="B231" s="1">
        <v>2.2799999999999998</v>
      </c>
      <c r="C231" s="1">
        <v>1</v>
      </c>
    </row>
    <row r="232" spans="2:3" x14ac:dyDescent="0.25">
      <c r="B232" s="1">
        <v>2.29</v>
      </c>
      <c r="C232" s="1">
        <v>1</v>
      </c>
    </row>
    <row r="233" spans="2:3" x14ac:dyDescent="0.25">
      <c r="B233" s="1">
        <v>2.2999999999999998</v>
      </c>
      <c r="C233" s="1">
        <v>1</v>
      </c>
    </row>
    <row r="234" spans="2:3" x14ac:dyDescent="0.25">
      <c r="B234" s="1">
        <v>2.31</v>
      </c>
      <c r="C234" s="1">
        <v>1</v>
      </c>
    </row>
    <row r="235" spans="2:3" x14ac:dyDescent="0.25">
      <c r="B235" s="1">
        <v>2.3199999999999998</v>
      </c>
      <c r="C235" s="1">
        <v>1</v>
      </c>
    </row>
    <row r="236" spans="2:3" x14ac:dyDescent="0.25">
      <c r="B236" s="1">
        <v>2.33</v>
      </c>
      <c r="C236" s="1">
        <v>1</v>
      </c>
    </row>
    <row r="237" spans="2:3" x14ac:dyDescent="0.25">
      <c r="B237" s="1">
        <v>2.34</v>
      </c>
      <c r="C237" s="1">
        <v>1</v>
      </c>
    </row>
    <row r="238" spans="2:3" x14ac:dyDescent="0.25">
      <c r="B238" s="1">
        <v>2.35</v>
      </c>
      <c r="C238" s="1">
        <v>1</v>
      </c>
    </row>
    <row r="239" spans="2:3" x14ac:dyDescent="0.25">
      <c r="B239" s="1">
        <v>2.36</v>
      </c>
      <c r="C239" s="1">
        <v>1</v>
      </c>
    </row>
    <row r="240" spans="2:3" x14ac:dyDescent="0.25">
      <c r="B240" s="1">
        <v>2.37</v>
      </c>
      <c r="C240" s="1">
        <v>1</v>
      </c>
    </row>
    <row r="241" spans="2:3" x14ac:dyDescent="0.25">
      <c r="B241" s="1">
        <v>2.38</v>
      </c>
      <c r="C241" s="1">
        <v>1</v>
      </c>
    </row>
    <row r="242" spans="2:3" x14ac:dyDescent="0.25">
      <c r="B242" s="1">
        <v>2.39</v>
      </c>
      <c r="C242" s="1">
        <v>1</v>
      </c>
    </row>
    <row r="243" spans="2:3" x14ac:dyDescent="0.25">
      <c r="B243" s="1">
        <v>2.4</v>
      </c>
      <c r="C243" s="1">
        <v>1</v>
      </c>
    </row>
    <row r="244" spans="2:3" x14ac:dyDescent="0.25">
      <c r="B244" s="1">
        <v>2.41</v>
      </c>
      <c r="C244" s="1">
        <v>1</v>
      </c>
    </row>
    <row r="245" spans="2:3" x14ac:dyDescent="0.25">
      <c r="B245" s="1">
        <v>2.42</v>
      </c>
      <c r="C245" s="1">
        <v>1</v>
      </c>
    </row>
    <row r="246" spans="2:3" x14ac:dyDescent="0.25">
      <c r="B246" s="1">
        <v>2.4300000000000002</v>
      </c>
      <c r="C246" s="1">
        <v>1</v>
      </c>
    </row>
    <row r="247" spans="2:3" x14ac:dyDescent="0.25">
      <c r="B247" s="1">
        <v>2.44</v>
      </c>
      <c r="C247" s="1">
        <v>1</v>
      </c>
    </row>
    <row r="248" spans="2:3" x14ac:dyDescent="0.25">
      <c r="B248" s="1">
        <v>2.4500000000000002</v>
      </c>
      <c r="C248" s="1">
        <v>1</v>
      </c>
    </row>
    <row r="249" spans="2:3" x14ac:dyDescent="0.25">
      <c r="B249" s="1">
        <v>2.46</v>
      </c>
      <c r="C249" s="1">
        <v>1</v>
      </c>
    </row>
    <row r="250" spans="2:3" x14ac:dyDescent="0.25">
      <c r="B250" s="1">
        <v>2.4700000000000002</v>
      </c>
      <c r="C250" s="1">
        <v>1</v>
      </c>
    </row>
    <row r="251" spans="2:3" x14ac:dyDescent="0.25">
      <c r="B251" s="1">
        <v>2.48</v>
      </c>
      <c r="C251" s="1">
        <v>1</v>
      </c>
    </row>
    <row r="252" spans="2:3" x14ac:dyDescent="0.25">
      <c r="B252" s="1">
        <v>2.4900000000000002</v>
      </c>
      <c r="C252" s="1">
        <v>1</v>
      </c>
    </row>
    <row r="253" spans="2:3" x14ac:dyDescent="0.25">
      <c r="B253" s="1">
        <v>2.5</v>
      </c>
      <c r="C253" s="1">
        <v>1</v>
      </c>
    </row>
    <row r="254" spans="2:3" x14ac:dyDescent="0.25">
      <c r="B254" s="1">
        <v>2.5099999999999998</v>
      </c>
      <c r="C254" s="1">
        <v>1</v>
      </c>
    </row>
    <row r="255" spans="2:3" x14ac:dyDescent="0.25">
      <c r="B255" s="1">
        <v>2.52</v>
      </c>
      <c r="C255" s="1">
        <v>1</v>
      </c>
    </row>
    <row r="256" spans="2:3" x14ac:dyDescent="0.25">
      <c r="B256" s="1">
        <v>2.5299999999999998</v>
      </c>
      <c r="C256" s="1">
        <v>1</v>
      </c>
    </row>
    <row r="257" spans="2:3" x14ac:dyDescent="0.25">
      <c r="B257" s="1">
        <v>2.54</v>
      </c>
      <c r="C257" s="1">
        <v>1</v>
      </c>
    </row>
    <row r="258" spans="2:3" x14ac:dyDescent="0.25">
      <c r="B258" s="1">
        <v>2.5499999999999998</v>
      </c>
      <c r="C258" s="1">
        <v>1</v>
      </c>
    </row>
    <row r="259" spans="2:3" x14ac:dyDescent="0.25">
      <c r="B259" s="1">
        <v>2.56</v>
      </c>
      <c r="C259" s="1">
        <v>1</v>
      </c>
    </row>
    <row r="260" spans="2:3" x14ac:dyDescent="0.25">
      <c r="B260" s="1">
        <v>2.57</v>
      </c>
      <c r="C260" s="1">
        <v>1</v>
      </c>
    </row>
    <row r="261" spans="2:3" x14ac:dyDescent="0.25">
      <c r="B261" s="1">
        <v>2.58</v>
      </c>
      <c r="C261" s="1">
        <v>1</v>
      </c>
    </row>
    <row r="262" spans="2:3" x14ac:dyDescent="0.25">
      <c r="B262" s="1">
        <v>2.59</v>
      </c>
      <c r="C262" s="1">
        <v>1</v>
      </c>
    </row>
    <row r="263" spans="2:3" x14ac:dyDescent="0.25">
      <c r="B263" s="1">
        <v>2.6</v>
      </c>
      <c r="C263" s="1">
        <v>1</v>
      </c>
    </row>
    <row r="264" spans="2:3" x14ac:dyDescent="0.25">
      <c r="B264" s="1">
        <v>2.61</v>
      </c>
      <c r="C264" s="1">
        <v>1</v>
      </c>
    </row>
    <row r="265" spans="2:3" x14ac:dyDescent="0.25">
      <c r="B265" s="1">
        <v>2.62</v>
      </c>
      <c r="C265" s="1">
        <v>1</v>
      </c>
    </row>
    <row r="266" spans="2:3" x14ac:dyDescent="0.25">
      <c r="B266" s="1">
        <v>2.63</v>
      </c>
      <c r="C266" s="1">
        <v>1</v>
      </c>
    </row>
    <row r="267" spans="2:3" x14ac:dyDescent="0.25">
      <c r="B267" s="1">
        <v>2.64</v>
      </c>
      <c r="C267" s="1">
        <v>1</v>
      </c>
    </row>
    <row r="268" spans="2:3" x14ac:dyDescent="0.25">
      <c r="B268" s="1">
        <v>2.65</v>
      </c>
      <c r="C268" s="1">
        <v>1</v>
      </c>
    </row>
    <row r="269" spans="2:3" x14ac:dyDescent="0.25">
      <c r="B269" s="1">
        <v>2.66</v>
      </c>
      <c r="C269" s="1">
        <v>1</v>
      </c>
    </row>
    <row r="270" spans="2:3" x14ac:dyDescent="0.25">
      <c r="B270" s="1">
        <v>2.67</v>
      </c>
      <c r="C270" s="1">
        <v>1</v>
      </c>
    </row>
    <row r="271" spans="2:3" x14ac:dyDescent="0.25">
      <c r="B271" s="1">
        <v>2.68</v>
      </c>
      <c r="C271" s="1">
        <v>1</v>
      </c>
    </row>
    <row r="272" spans="2:3" x14ac:dyDescent="0.25">
      <c r="B272" s="1">
        <v>2.69</v>
      </c>
      <c r="C272" s="1">
        <v>1</v>
      </c>
    </row>
    <row r="273" spans="2:3" x14ac:dyDescent="0.25">
      <c r="B273" s="1">
        <v>2.7</v>
      </c>
      <c r="C273" s="1">
        <v>1</v>
      </c>
    </row>
    <row r="274" spans="2:3" x14ac:dyDescent="0.25">
      <c r="B274" s="1">
        <v>2.71</v>
      </c>
      <c r="C274" s="1">
        <v>1</v>
      </c>
    </row>
    <row r="275" spans="2:3" x14ac:dyDescent="0.25">
      <c r="B275" s="1">
        <v>2.72</v>
      </c>
      <c r="C275" s="1">
        <v>1</v>
      </c>
    </row>
    <row r="276" spans="2:3" x14ac:dyDescent="0.25">
      <c r="B276" s="1">
        <v>2.73</v>
      </c>
      <c r="C276" s="1">
        <v>1</v>
      </c>
    </row>
    <row r="277" spans="2:3" x14ac:dyDescent="0.25">
      <c r="B277" s="1">
        <v>2.74</v>
      </c>
      <c r="C277" s="1">
        <v>1</v>
      </c>
    </row>
    <row r="278" spans="2:3" x14ac:dyDescent="0.25">
      <c r="B278" s="1">
        <v>2.75</v>
      </c>
      <c r="C278" s="1">
        <v>1</v>
      </c>
    </row>
    <row r="279" spans="2:3" x14ac:dyDescent="0.25">
      <c r="B279" s="1">
        <v>2.76</v>
      </c>
      <c r="C279" s="1">
        <v>1</v>
      </c>
    </row>
    <row r="280" spans="2:3" x14ac:dyDescent="0.25">
      <c r="B280" s="1">
        <v>2.77</v>
      </c>
      <c r="C280" s="1">
        <v>1</v>
      </c>
    </row>
    <row r="281" spans="2:3" x14ac:dyDescent="0.25">
      <c r="B281" s="1">
        <v>2.78</v>
      </c>
      <c r="C281" s="1">
        <v>1</v>
      </c>
    </row>
    <row r="282" spans="2:3" x14ac:dyDescent="0.25">
      <c r="B282" s="1">
        <v>2.79</v>
      </c>
      <c r="C282" s="1">
        <v>1</v>
      </c>
    </row>
    <row r="283" spans="2:3" x14ac:dyDescent="0.25">
      <c r="B283" s="1">
        <v>2.8</v>
      </c>
      <c r="C283" s="1">
        <v>1</v>
      </c>
    </row>
    <row r="284" spans="2:3" x14ac:dyDescent="0.25">
      <c r="B284" s="1">
        <v>2.81</v>
      </c>
      <c r="C284" s="1">
        <v>1</v>
      </c>
    </row>
    <row r="285" spans="2:3" x14ac:dyDescent="0.25">
      <c r="B285" s="1">
        <v>2.82</v>
      </c>
      <c r="C285" s="1">
        <v>1</v>
      </c>
    </row>
    <row r="286" spans="2:3" x14ac:dyDescent="0.25">
      <c r="B286" s="1">
        <v>2.83</v>
      </c>
      <c r="C286" s="1">
        <v>1</v>
      </c>
    </row>
    <row r="287" spans="2:3" x14ac:dyDescent="0.25">
      <c r="B287" s="1">
        <v>2.84</v>
      </c>
      <c r="C287" s="1">
        <v>1</v>
      </c>
    </row>
    <row r="288" spans="2:3" x14ac:dyDescent="0.25">
      <c r="B288" s="1">
        <v>2.85</v>
      </c>
      <c r="C288" s="1">
        <v>1</v>
      </c>
    </row>
    <row r="289" spans="2:3" x14ac:dyDescent="0.25">
      <c r="B289" s="1">
        <v>2.86</v>
      </c>
      <c r="C289" s="1">
        <v>1</v>
      </c>
    </row>
    <row r="290" spans="2:3" x14ac:dyDescent="0.25">
      <c r="B290" s="1">
        <v>2.87</v>
      </c>
      <c r="C290" s="1">
        <v>1</v>
      </c>
    </row>
    <row r="291" spans="2:3" x14ac:dyDescent="0.25">
      <c r="B291" s="1">
        <v>2.88</v>
      </c>
      <c r="C291" s="1">
        <v>1</v>
      </c>
    </row>
    <row r="292" spans="2:3" x14ac:dyDescent="0.25">
      <c r="B292" s="1">
        <v>2.89</v>
      </c>
      <c r="C292" s="1">
        <v>1</v>
      </c>
    </row>
    <row r="293" spans="2:3" x14ac:dyDescent="0.25">
      <c r="B293" s="1">
        <v>2.9</v>
      </c>
      <c r="C293" s="1">
        <v>1</v>
      </c>
    </row>
    <row r="294" spans="2:3" x14ac:dyDescent="0.25">
      <c r="B294" s="1">
        <v>2.91</v>
      </c>
      <c r="C294" s="1">
        <v>1</v>
      </c>
    </row>
    <row r="295" spans="2:3" x14ac:dyDescent="0.25">
      <c r="B295" s="1">
        <v>2.92</v>
      </c>
      <c r="C295" s="1">
        <v>1</v>
      </c>
    </row>
    <row r="296" spans="2:3" x14ac:dyDescent="0.25">
      <c r="B296" s="1">
        <v>2.93</v>
      </c>
      <c r="C296" s="1">
        <v>1</v>
      </c>
    </row>
    <row r="297" spans="2:3" x14ac:dyDescent="0.25">
      <c r="B297" s="1">
        <v>2.94</v>
      </c>
      <c r="C297" s="1">
        <v>1</v>
      </c>
    </row>
    <row r="298" spans="2:3" x14ac:dyDescent="0.25">
      <c r="B298" s="1">
        <v>2.95</v>
      </c>
      <c r="C298" s="1">
        <v>1</v>
      </c>
    </row>
    <row r="299" spans="2:3" x14ac:dyDescent="0.25">
      <c r="B299" s="1">
        <v>2.96</v>
      </c>
      <c r="C299" s="1">
        <v>1</v>
      </c>
    </row>
    <row r="300" spans="2:3" x14ac:dyDescent="0.25">
      <c r="B300" s="1">
        <v>2.97</v>
      </c>
      <c r="C300" s="1">
        <v>1</v>
      </c>
    </row>
    <row r="301" spans="2:3" x14ac:dyDescent="0.25">
      <c r="B301" s="1">
        <v>2.98</v>
      </c>
      <c r="C301" s="1">
        <v>1</v>
      </c>
    </row>
    <row r="302" spans="2:3" x14ac:dyDescent="0.25">
      <c r="B302" s="1">
        <v>2.99</v>
      </c>
      <c r="C302" s="1">
        <v>1</v>
      </c>
    </row>
    <row r="303" spans="2:3" x14ac:dyDescent="0.25">
      <c r="B303" s="1">
        <v>3</v>
      </c>
      <c r="C303" s="1">
        <v>1</v>
      </c>
    </row>
    <row r="304" spans="2:3" x14ac:dyDescent="0.25">
      <c r="B304" s="1">
        <v>3.01</v>
      </c>
      <c r="C304" s="1">
        <v>1</v>
      </c>
    </row>
    <row r="305" spans="2:3" x14ac:dyDescent="0.25">
      <c r="B305" s="1">
        <v>3.02</v>
      </c>
      <c r="C305" s="1">
        <v>1</v>
      </c>
    </row>
    <row r="306" spans="2:3" x14ac:dyDescent="0.25">
      <c r="B306" s="1">
        <v>3.03</v>
      </c>
      <c r="C306" s="1">
        <v>1</v>
      </c>
    </row>
    <row r="307" spans="2:3" x14ac:dyDescent="0.25">
      <c r="B307" s="1">
        <v>3.04</v>
      </c>
      <c r="C307" s="1">
        <v>1</v>
      </c>
    </row>
    <row r="308" spans="2:3" x14ac:dyDescent="0.25">
      <c r="B308" s="1">
        <v>3.05</v>
      </c>
      <c r="C308" s="1">
        <v>1</v>
      </c>
    </row>
    <row r="309" spans="2:3" x14ac:dyDescent="0.25">
      <c r="B309" s="1">
        <v>3.06</v>
      </c>
      <c r="C309" s="1">
        <v>1</v>
      </c>
    </row>
    <row r="310" spans="2:3" x14ac:dyDescent="0.25">
      <c r="B310" s="1">
        <v>3.07</v>
      </c>
      <c r="C310" s="1">
        <v>1</v>
      </c>
    </row>
    <row r="311" spans="2:3" x14ac:dyDescent="0.25">
      <c r="B311" s="1">
        <v>3.08</v>
      </c>
      <c r="C311" s="1">
        <v>1</v>
      </c>
    </row>
    <row r="312" spans="2:3" x14ac:dyDescent="0.25">
      <c r="B312" s="1">
        <v>3.09</v>
      </c>
      <c r="C312" s="1">
        <v>1</v>
      </c>
    </row>
    <row r="313" spans="2:3" x14ac:dyDescent="0.25">
      <c r="B313" s="1">
        <v>3.1</v>
      </c>
      <c r="C313" s="1">
        <v>1</v>
      </c>
    </row>
    <row r="314" spans="2:3" x14ac:dyDescent="0.25">
      <c r="B314" s="1">
        <v>3.11</v>
      </c>
      <c r="C314" s="1">
        <v>1</v>
      </c>
    </row>
    <row r="315" spans="2:3" x14ac:dyDescent="0.25">
      <c r="B315" s="1">
        <v>3.12</v>
      </c>
      <c r="C315" s="1">
        <v>1</v>
      </c>
    </row>
    <row r="316" spans="2:3" x14ac:dyDescent="0.25">
      <c r="B316" s="1">
        <v>3.13</v>
      </c>
      <c r="C316" s="1">
        <v>1</v>
      </c>
    </row>
    <row r="317" spans="2:3" x14ac:dyDescent="0.25">
      <c r="B317" s="1">
        <v>3.14</v>
      </c>
      <c r="C317" s="1">
        <v>1</v>
      </c>
    </row>
    <row r="318" spans="2:3" x14ac:dyDescent="0.25">
      <c r="B318" s="1">
        <v>3.15</v>
      </c>
      <c r="C318" s="1">
        <v>1</v>
      </c>
    </row>
    <row r="319" spans="2:3" x14ac:dyDescent="0.25">
      <c r="B319" s="1">
        <v>3.16</v>
      </c>
      <c r="C319" s="1">
        <v>1</v>
      </c>
    </row>
    <row r="320" spans="2:3" x14ac:dyDescent="0.25">
      <c r="B320" s="1">
        <v>3.17</v>
      </c>
      <c r="C320" s="1">
        <v>1</v>
      </c>
    </row>
    <row r="321" spans="2:3" x14ac:dyDescent="0.25">
      <c r="B321" s="1">
        <v>3.18</v>
      </c>
      <c r="C321" s="1">
        <v>1</v>
      </c>
    </row>
    <row r="322" spans="2:3" x14ac:dyDescent="0.25">
      <c r="B322" s="1">
        <v>3.19</v>
      </c>
      <c r="C322" s="1">
        <v>1</v>
      </c>
    </row>
    <row r="323" spans="2:3" x14ac:dyDescent="0.25">
      <c r="B323" s="1">
        <v>3.2</v>
      </c>
      <c r="C323" s="1">
        <v>1</v>
      </c>
    </row>
    <row r="324" spans="2:3" x14ac:dyDescent="0.25">
      <c r="B324" s="1">
        <v>3.21</v>
      </c>
      <c r="C324" s="1">
        <v>1</v>
      </c>
    </row>
    <row r="325" spans="2:3" x14ac:dyDescent="0.25">
      <c r="B325" s="1">
        <v>3.22</v>
      </c>
      <c r="C325" s="1">
        <v>1</v>
      </c>
    </row>
    <row r="326" spans="2:3" x14ac:dyDescent="0.25">
      <c r="B326" s="1">
        <v>3.23</v>
      </c>
      <c r="C326" s="1">
        <v>1</v>
      </c>
    </row>
    <row r="327" spans="2:3" x14ac:dyDescent="0.25">
      <c r="B327" s="1">
        <v>3.24</v>
      </c>
      <c r="C327" s="1">
        <v>1</v>
      </c>
    </row>
    <row r="328" spans="2:3" x14ac:dyDescent="0.25">
      <c r="B328" s="1">
        <v>3.25</v>
      </c>
      <c r="C328" s="1">
        <v>1</v>
      </c>
    </row>
    <row r="329" spans="2:3" x14ac:dyDescent="0.25">
      <c r="B329" s="1">
        <v>3.26</v>
      </c>
      <c r="C329" s="1">
        <v>1</v>
      </c>
    </row>
    <row r="330" spans="2:3" x14ac:dyDescent="0.25">
      <c r="B330" s="1">
        <v>3.27</v>
      </c>
      <c r="C330" s="1">
        <v>1</v>
      </c>
    </row>
    <row r="331" spans="2:3" x14ac:dyDescent="0.25">
      <c r="B331" s="1">
        <v>3.28</v>
      </c>
      <c r="C331" s="1">
        <v>1</v>
      </c>
    </row>
    <row r="332" spans="2:3" x14ac:dyDescent="0.25">
      <c r="B332" s="1">
        <v>3.29</v>
      </c>
      <c r="C332" s="1">
        <v>1</v>
      </c>
    </row>
    <row r="333" spans="2:3" x14ac:dyDescent="0.25">
      <c r="B333" s="1">
        <v>3.3</v>
      </c>
      <c r="C333" s="1">
        <v>1</v>
      </c>
    </row>
    <row r="334" spans="2:3" x14ac:dyDescent="0.25">
      <c r="B334" s="1">
        <v>3.31</v>
      </c>
      <c r="C334" s="1">
        <v>1</v>
      </c>
    </row>
    <row r="335" spans="2:3" x14ac:dyDescent="0.25">
      <c r="B335" s="1">
        <v>3.32</v>
      </c>
      <c r="C335" s="1">
        <v>1</v>
      </c>
    </row>
    <row r="336" spans="2:3" x14ac:dyDescent="0.25">
      <c r="B336" s="1">
        <v>3.33</v>
      </c>
      <c r="C336" s="1">
        <v>1</v>
      </c>
    </row>
    <row r="337" spans="2:3" x14ac:dyDescent="0.25">
      <c r="B337" s="1">
        <v>3.34</v>
      </c>
      <c r="C337" s="1">
        <v>1</v>
      </c>
    </row>
    <row r="338" spans="2:3" x14ac:dyDescent="0.25">
      <c r="B338" s="1">
        <v>3.35</v>
      </c>
      <c r="C338" s="1">
        <v>1</v>
      </c>
    </row>
    <row r="339" spans="2:3" x14ac:dyDescent="0.25">
      <c r="B339" s="1">
        <v>3.36</v>
      </c>
      <c r="C339" s="1">
        <v>1</v>
      </c>
    </row>
    <row r="340" spans="2:3" x14ac:dyDescent="0.25">
      <c r="B340" s="1">
        <v>3.37</v>
      </c>
      <c r="C340" s="1">
        <v>1</v>
      </c>
    </row>
    <row r="341" spans="2:3" x14ac:dyDescent="0.25">
      <c r="B341" s="1">
        <v>3.38</v>
      </c>
      <c r="C341" s="1">
        <v>1</v>
      </c>
    </row>
    <row r="342" spans="2:3" x14ac:dyDescent="0.25">
      <c r="B342" s="1">
        <v>3.39</v>
      </c>
      <c r="C342" s="1">
        <v>1</v>
      </c>
    </row>
    <row r="343" spans="2:3" x14ac:dyDescent="0.25">
      <c r="B343" s="1">
        <v>3.4</v>
      </c>
      <c r="C343" s="1">
        <v>1</v>
      </c>
    </row>
    <row r="344" spans="2:3" x14ac:dyDescent="0.25">
      <c r="B344" s="1">
        <v>3.41</v>
      </c>
      <c r="C344" s="1">
        <v>1</v>
      </c>
    </row>
    <row r="345" spans="2:3" x14ac:dyDescent="0.25">
      <c r="B345" s="1">
        <v>3.42</v>
      </c>
      <c r="C345" s="1">
        <v>1</v>
      </c>
    </row>
    <row r="346" spans="2:3" x14ac:dyDescent="0.25">
      <c r="B346" s="1">
        <v>3.43</v>
      </c>
      <c r="C346" s="1">
        <v>1</v>
      </c>
    </row>
    <row r="347" spans="2:3" x14ac:dyDescent="0.25">
      <c r="B347" s="1">
        <v>3.44</v>
      </c>
      <c r="C347" s="1">
        <v>1</v>
      </c>
    </row>
    <row r="348" spans="2:3" x14ac:dyDescent="0.25">
      <c r="B348" s="1">
        <v>3.45</v>
      </c>
      <c r="C348" s="1">
        <v>1</v>
      </c>
    </row>
    <row r="349" spans="2:3" x14ac:dyDescent="0.25">
      <c r="B349" s="1">
        <v>3.46</v>
      </c>
      <c r="C349" s="1">
        <v>1</v>
      </c>
    </row>
    <row r="350" spans="2:3" x14ac:dyDescent="0.25">
      <c r="B350" s="1">
        <v>3.47</v>
      </c>
      <c r="C350" s="1">
        <v>1</v>
      </c>
    </row>
    <row r="351" spans="2:3" x14ac:dyDescent="0.25">
      <c r="B351" s="1">
        <v>3.48</v>
      </c>
      <c r="C351" s="1">
        <v>1</v>
      </c>
    </row>
    <row r="352" spans="2:3" x14ac:dyDescent="0.25">
      <c r="B352" s="1">
        <v>3.49</v>
      </c>
      <c r="C352" s="1">
        <v>1</v>
      </c>
    </row>
    <row r="353" spans="2:3" x14ac:dyDescent="0.25">
      <c r="B353" s="1">
        <v>3.5</v>
      </c>
      <c r="C353" s="1">
        <v>1</v>
      </c>
    </row>
    <row r="354" spans="2:3" x14ac:dyDescent="0.25">
      <c r="B354" s="1">
        <v>3.51</v>
      </c>
      <c r="C354" s="1">
        <v>1</v>
      </c>
    </row>
    <row r="355" spans="2:3" x14ac:dyDescent="0.25">
      <c r="B355" s="1">
        <v>3.52</v>
      </c>
      <c r="C355" s="1">
        <v>1</v>
      </c>
    </row>
    <row r="356" spans="2:3" x14ac:dyDescent="0.25">
      <c r="B356" s="1">
        <v>3.53</v>
      </c>
      <c r="C356" s="1">
        <v>1</v>
      </c>
    </row>
    <row r="357" spans="2:3" x14ac:dyDescent="0.25">
      <c r="B357" s="1">
        <v>3.54</v>
      </c>
      <c r="C357" s="1">
        <v>1</v>
      </c>
    </row>
    <row r="358" spans="2:3" x14ac:dyDescent="0.25">
      <c r="B358" s="1">
        <v>3.55</v>
      </c>
      <c r="C358" s="1">
        <v>1</v>
      </c>
    </row>
    <row r="359" spans="2:3" x14ac:dyDescent="0.25">
      <c r="B359" s="1">
        <v>3.56</v>
      </c>
      <c r="C359" s="1">
        <v>1</v>
      </c>
    </row>
    <row r="360" spans="2:3" x14ac:dyDescent="0.25">
      <c r="B360" s="1">
        <v>3.57</v>
      </c>
      <c r="C360" s="1">
        <v>1</v>
      </c>
    </row>
    <row r="361" spans="2:3" x14ac:dyDescent="0.25">
      <c r="B361" s="1">
        <v>3.58</v>
      </c>
      <c r="C361" s="1">
        <v>1</v>
      </c>
    </row>
    <row r="362" spans="2:3" x14ac:dyDescent="0.25">
      <c r="B362" s="1">
        <v>3.59</v>
      </c>
      <c r="C362" s="1">
        <v>1</v>
      </c>
    </row>
    <row r="363" spans="2:3" x14ac:dyDescent="0.25">
      <c r="B363" s="1">
        <v>3.6</v>
      </c>
      <c r="C363" s="1">
        <v>1</v>
      </c>
    </row>
    <row r="364" spans="2:3" x14ac:dyDescent="0.25">
      <c r="B364" s="1">
        <v>3.61</v>
      </c>
      <c r="C364" s="1">
        <v>1</v>
      </c>
    </row>
    <row r="365" spans="2:3" x14ac:dyDescent="0.25">
      <c r="B365" s="1">
        <v>3.62</v>
      </c>
      <c r="C365" s="1">
        <v>1</v>
      </c>
    </row>
    <row r="366" spans="2:3" x14ac:dyDescent="0.25">
      <c r="B366" s="1">
        <v>3.63</v>
      </c>
      <c r="C366" s="1">
        <v>1</v>
      </c>
    </row>
    <row r="367" spans="2:3" x14ac:dyDescent="0.25">
      <c r="B367" s="1">
        <v>3.64</v>
      </c>
      <c r="C367" s="1">
        <v>1</v>
      </c>
    </row>
    <row r="368" spans="2:3" x14ac:dyDescent="0.25">
      <c r="B368" s="1">
        <v>3.65</v>
      </c>
      <c r="C368" s="1">
        <v>1</v>
      </c>
    </row>
    <row r="369" spans="2:3" x14ac:dyDescent="0.25">
      <c r="B369" s="1">
        <v>3.66</v>
      </c>
      <c r="C369" s="1">
        <v>1</v>
      </c>
    </row>
    <row r="370" spans="2:3" x14ac:dyDescent="0.25">
      <c r="B370" s="1">
        <v>3.67</v>
      </c>
      <c r="C370" s="1">
        <v>1</v>
      </c>
    </row>
    <row r="371" spans="2:3" x14ac:dyDescent="0.25">
      <c r="B371" s="1">
        <v>3.68</v>
      </c>
      <c r="C371" s="1">
        <v>1</v>
      </c>
    </row>
    <row r="372" spans="2:3" x14ac:dyDescent="0.25">
      <c r="B372" s="1">
        <v>3.69</v>
      </c>
      <c r="C372" s="1">
        <v>1</v>
      </c>
    </row>
    <row r="373" spans="2:3" x14ac:dyDescent="0.25">
      <c r="B373" s="1">
        <v>3.7</v>
      </c>
      <c r="C373" s="1">
        <v>1</v>
      </c>
    </row>
    <row r="374" spans="2:3" x14ac:dyDescent="0.25">
      <c r="B374" s="1">
        <v>3.71</v>
      </c>
      <c r="C374" s="1">
        <v>1</v>
      </c>
    </row>
    <row r="375" spans="2:3" x14ac:dyDescent="0.25">
      <c r="B375" s="1">
        <v>3.72</v>
      </c>
      <c r="C375" s="1">
        <v>1</v>
      </c>
    </row>
    <row r="376" spans="2:3" x14ac:dyDescent="0.25">
      <c r="B376" s="1">
        <v>3.73</v>
      </c>
      <c r="C376" s="1">
        <v>1</v>
      </c>
    </row>
    <row r="377" spans="2:3" x14ac:dyDescent="0.25">
      <c r="B377" s="1">
        <v>3.74</v>
      </c>
      <c r="C377" s="1">
        <v>1</v>
      </c>
    </row>
    <row r="378" spans="2:3" x14ac:dyDescent="0.25">
      <c r="B378" s="1">
        <v>3.75</v>
      </c>
      <c r="C378" s="1">
        <v>1</v>
      </c>
    </row>
    <row r="379" spans="2:3" x14ac:dyDescent="0.25">
      <c r="B379" s="1">
        <v>3.76</v>
      </c>
      <c r="C379" s="1">
        <v>1</v>
      </c>
    </row>
    <row r="380" spans="2:3" x14ac:dyDescent="0.25">
      <c r="B380" s="1">
        <v>3.77</v>
      </c>
      <c r="C380" s="1">
        <v>1</v>
      </c>
    </row>
    <row r="381" spans="2:3" x14ac:dyDescent="0.25">
      <c r="B381" s="1">
        <v>3.78</v>
      </c>
      <c r="C381" s="1">
        <v>1</v>
      </c>
    </row>
    <row r="382" spans="2:3" x14ac:dyDescent="0.25">
      <c r="B382" s="1">
        <v>3.79</v>
      </c>
      <c r="C382" s="1">
        <v>1</v>
      </c>
    </row>
    <row r="383" spans="2:3" x14ac:dyDescent="0.25">
      <c r="B383" s="1">
        <v>3.8</v>
      </c>
      <c r="C383" s="1">
        <v>1</v>
      </c>
    </row>
    <row r="384" spans="2:3" x14ac:dyDescent="0.25">
      <c r="B384" s="1">
        <v>3.81</v>
      </c>
      <c r="C384" s="1">
        <v>1</v>
      </c>
    </row>
    <row r="385" spans="2:3" x14ac:dyDescent="0.25">
      <c r="B385" s="1">
        <v>3.82</v>
      </c>
      <c r="C385" s="1">
        <v>1</v>
      </c>
    </row>
    <row r="386" spans="2:3" x14ac:dyDescent="0.25">
      <c r="B386" s="1">
        <v>3.83</v>
      </c>
      <c r="C386" s="1">
        <v>1</v>
      </c>
    </row>
    <row r="387" spans="2:3" x14ac:dyDescent="0.25">
      <c r="B387" s="1">
        <v>3.84</v>
      </c>
      <c r="C387" s="1">
        <v>1</v>
      </c>
    </row>
    <row r="388" spans="2:3" x14ac:dyDescent="0.25">
      <c r="B388" s="1">
        <v>3.85</v>
      </c>
      <c r="C388" s="1">
        <v>1</v>
      </c>
    </row>
    <row r="389" spans="2:3" x14ac:dyDescent="0.25">
      <c r="B389" s="1">
        <v>3.86</v>
      </c>
      <c r="C389" s="1">
        <v>1</v>
      </c>
    </row>
    <row r="390" spans="2:3" x14ac:dyDescent="0.25">
      <c r="B390" s="1">
        <v>3.87</v>
      </c>
      <c r="C390" s="1">
        <v>1</v>
      </c>
    </row>
    <row r="391" spans="2:3" x14ac:dyDescent="0.25">
      <c r="B391" s="1">
        <v>3.88</v>
      </c>
      <c r="C391" s="1">
        <v>1</v>
      </c>
    </row>
    <row r="392" spans="2:3" x14ac:dyDescent="0.25">
      <c r="B392" s="1">
        <v>3.89</v>
      </c>
      <c r="C392" s="1">
        <v>1</v>
      </c>
    </row>
    <row r="393" spans="2:3" x14ac:dyDescent="0.25">
      <c r="B393" s="1">
        <v>3.9</v>
      </c>
      <c r="C393" s="1">
        <v>1</v>
      </c>
    </row>
    <row r="394" spans="2:3" x14ac:dyDescent="0.25">
      <c r="B394" s="1">
        <v>3.91</v>
      </c>
      <c r="C394" s="1">
        <v>1</v>
      </c>
    </row>
    <row r="395" spans="2:3" x14ac:dyDescent="0.25">
      <c r="B395" s="1">
        <v>3.92</v>
      </c>
      <c r="C395" s="1">
        <v>1</v>
      </c>
    </row>
    <row r="396" spans="2:3" x14ac:dyDescent="0.25">
      <c r="B396" s="1">
        <v>3.93</v>
      </c>
      <c r="C396" s="1">
        <v>1</v>
      </c>
    </row>
    <row r="397" spans="2:3" x14ac:dyDescent="0.25">
      <c r="B397" s="1">
        <v>3.94</v>
      </c>
      <c r="C397" s="1">
        <v>1</v>
      </c>
    </row>
    <row r="398" spans="2:3" x14ac:dyDescent="0.25">
      <c r="B398" s="1">
        <v>3.95</v>
      </c>
      <c r="C398" s="1">
        <v>1</v>
      </c>
    </row>
    <row r="399" spans="2:3" x14ac:dyDescent="0.25">
      <c r="B399" s="1">
        <v>3.96</v>
      </c>
      <c r="C399" s="1">
        <v>1</v>
      </c>
    </row>
    <row r="400" spans="2:3" x14ac:dyDescent="0.25">
      <c r="B400" s="1">
        <v>3.97</v>
      </c>
      <c r="C400" s="1">
        <v>1</v>
      </c>
    </row>
    <row r="401" spans="2:3" x14ac:dyDescent="0.25">
      <c r="B401" s="1">
        <v>3.98</v>
      </c>
      <c r="C401" s="1">
        <v>1</v>
      </c>
    </row>
    <row r="402" spans="2:3" x14ac:dyDescent="0.25">
      <c r="B402" s="1">
        <v>3.99</v>
      </c>
      <c r="C402" s="1">
        <v>1</v>
      </c>
    </row>
    <row r="403" spans="2:3" x14ac:dyDescent="0.25">
      <c r="B403" s="1">
        <v>4</v>
      </c>
      <c r="C403" s="1">
        <v>1</v>
      </c>
    </row>
    <row r="404" spans="2:3" x14ac:dyDescent="0.25">
      <c r="B404" s="1">
        <v>4.01</v>
      </c>
      <c r="C404" s="1">
        <v>1</v>
      </c>
    </row>
    <row r="405" spans="2:3" x14ac:dyDescent="0.25">
      <c r="B405" s="1">
        <v>4.0199999999999996</v>
      </c>
      <c r="C405" s="1">
        <v>1</v>
      </c>
    </row>
    <row r="406" spans="2:3" x14ac:dyDescent="0.25">
      <c r="B406" s="1">
        <v>4.03</v>
      </c>
      <c r="C406" s="1">
        <v>1</v>
      </c>
    </row>
    <row r="407" spans="2:3" x14ac:dyDescent="0.25">
      <c r="B407" s="1">
        <v>4.04</v>
      </c>
      <c r="C407" s="1">
        <v>1</v>
      </c>
    </row>
    <row r="408" spans="2:3" x14ac:dyDescent="0.25">
      <c r="B408" s="1">
        <v>4.05</v>
      </c>
      <c r="C408" s="1">
        <v>1</v>
      </c>
    </row>
    <row r="409" spans="2:3" x14ac:dyDescent="0.25">
      <c r="B409" s="1">
        <v>4.0599999999999996</v>
      </c>
      <c r="C409" s="1">
        <v>1</v>
      </c>
    </row>
    <row r="410" spans="2:3" x14ac:dyDescent="0.25">
      <c r="B410" s="1">
        <v>4.07</v>
      </c>
      <c r="C410" s="1">
        <v>1</v>
      </c>
    </row>
    <row r="411" spans="2:3" x14ac:dyDescent="0.25">
      <c r="B411" s="1">
        <v>4.08</v>
      </c>
      <c r="C411" s="1">
        <v>1</v>
      </c>
    </row>
    <row r="412" spans="2:3" x14ac:dyDescent="0.25">
      <c r="B412" s="1">
        <v>4.09</v>
      </c>
      <c r="C412" s="1">
        <v>1</v>
      </c>
    </row>
    <row r="413" spans="2:3" x14ac:dyDescent="0.25">
      <c r="B413" s="1">
        <v>4.0999999999999996</v>
      </c>
      <c r="C413" s="1">
        <v>1</v>
      </c>
    </row>
    <row r="414" spans="2:3" x14ac:dyDescent="0.25">
      <c r="B414" s="1">
        <v>4.1100000000000003</v>
      </c>
      <c r="C414" s="1">
        <v>1</v>
      </c>
    </row>
    <row r="415" spans="2:3" x14ac:dyDescent="0.25">
      <c r="B415" s="1">
        <v>4.12</v>
      </c>
      <c r="C415" s="1">
        <v>1</v>
      </c>
    </row>
    <row r="416" spans="2:3" x14ac:dyDescent="0.25">
      <c r="B416" s="1">
        <v>4.13</v>
      </c>
      <c r="C416" s="1">
        <v>1</v>
      </c>
    </row>
    <row r="417" spans="2:3" x14ac:dyDescent="0.25">
      <c r="B417" s="1">
        <v>4.1399999999999997</v>
      </c>
      <c r="C417" s="1">
        <v>1</v>
      </c>
    </row>
    <row r="418" spans="2:3" x14ac:dyDescent="0.25">
      <c r="B418" s="1">
        <v>4.1500000000000004</v>
      </c>
      <c r="C418" s="1">
        <v>1</v>
      </c>
    </row>
    <row r="419" spans="2:3" x14ac:dyDescent="0.25">
      <c r="B419" s="1">
        <v>4.16</v>
      </c>
      <c r="C419" s="1">
        <v>1</v>
      </c>
    </row>
    <row r="420" spans="2:3" x14ac:dyDescent="0.25">
      <c r="B420" s="1">
        <v>4.17</v>
      </c>
      <c r="C420" s="1">
        <v>1</v>
      </c>
    </row>
    <row r="421" spans="2:3" x14ac:dyDescent="0.25">
      <c r="B421" s="1">
        <v>4.18</v>
      </c>
      <c r="C421" s="1">
        <v>1</v>
      </c>
    </row>
    <row r="422" spans="2:3" x14ac:dyDescent="0.25">
      <c r="B422" s="1">
        <v>4.1900000000000004</v>
      </c>
      <c r="C422" s="1">
        <v>1</v>
      </c>
    </row>
    <row r="423" spans="2:3" x14ac:dyDescent="0.25">
      <c r="B423" s="1">
        <v>4.2</v>
      </c>
      <c r="C423" s="1">
        <v>1</v>
      </c>
    </row>
    <row r="424" spans="2:3" x14ac:dyDescent="0.25">
      <c r="B424" s="1">
        <v>4.21</v>
      </c>
      <c r="C424" s="1">
        <v>1</v>
      </c>
    </row>
    <row r="425" spans="2:3" x14ac:dyDescent="0.25">
      <c r="B425" s="1">
        <v>4.22</v>
      </c>
      <c r="C425" s="1">
        <v>1</v>
      </c>
    </row>
    <row r="426" spans="2:3" x14ac:dyDescent="0.25">
      <c r="B426" s="1">
        <v>4.2300000000000004</v>
      </c>
      <c r="C426" s="1">
        <v>1</v>
      </c>
    </row>
    <row r="427" spans="2:3" x14ac:dyDescent="0.25">
      <c r="B427" s="1">
        <v>4.24</v>
      </c>
      <c r="C427" s="1">
        <v>1</v>
      </c>
    </row>
    <row r="428" spans="2:3" x14ac:dyDescent="0.25">
      <c r="B428" s="1">
        <v>4.25</v>
      </c>
      <c r="C428" s="1">
        <v>1</v>
      </c>
    </row>
    <row r="429" spans="2:3" x14ac:dyDescent="0.25">
      <c r="B429" s="1">
        <v>4.26</v>
      </c>
      <c r="C429" s="1">
        <v>1</v>
      </c>
    </row>
    <row r="430" spans="2:3" x14ac:dyDescent="0.25">
      <c r="B430" s="1">
        <v>4.2699999999999996</v>
      </c>
      <c r="C430" s="1">
        <v>1</v>
      </c>
    </row>
    <row r="431" spans="2:3" x14ac:dyDescent="0.25">
      <c r="B431" s="1">
        <v>4.28</v>
      </c>
      <c r="C431" s="1">
        <v>1</v>
      </c>
    </row>
    <row r="432" spans="2:3" x14ac:dyDescent="0.25">
      <c r="B432" s="1">
        <v>4.29</v>
      </c>
      <c r="C432" s="1">
        <v>1</v>
      </c>
    </row>
    <row r="433" spans="2:3" x14ac:dyDescent="0.25">
      <c r="B433" s="1">
        <v>4.3</v>
      </c>
      <c r="C433" s="1">
        <v>1</v>
      </c>
    </row>
    <row r="434" spans="2:3" x14ac:dyDescent="0.25">
      <c r="B434" s="1">
        <v>4.3099999999999996</v>
      </c>
      <c r="C434" s="1">
        <v>1</v>
      </c>
    </row>
    <row r="435" spans="2:3" x14ac:dyDescent="0.25">
      <c r="B435" s="1">
        <v>4.32</v>
      </c>
      <c r="C435" s="1">
        <v>1</v>
      </c>
    </row>
    <row r="436" spans="2:3" x14ac:dyDescent="0.25">
      <c r="B436" s="1">
        <v>4.33</v>
      </c>
      <c r="C436" s="1">
        <v>1</v>
      </c>
    </row>
    <row r="437" spans="2:3" x14ac:dyDescent="0.25">
      <c r="B437" s="1">
        <v>4.34</v>
      </c>
      <c r="C437" s="1">
        <v>1</v>
      </c>
    </row>
    <row r="438" spans="2:3" x14ac:dyDescent="0.25">
      <c r="B438" s="1">
        <v>4.3499999999999996</v>
      </c>
      <c r="C438" s="1">
        <v>1</v>
      </c>
    </row>
    <row r="439" spans="2:3" x14ac:dyDescent="0.25">
      <c r="B439" s="1">
        <v>4.3600000000000003</v>
      </c>
      <c r="C439" s="1">
        <v>1</v>
      </c>
    </row>
    <row r="440" spans="2:3" x14ac:dyDescent="0.25">
      <c r="B440" s="1">
        <v>4.37</v>
      </c>
      <c r="C440" s="1">
        <v>1</v>
      </c>
    </row>
    <row r="441" spans="2:3" x14ac:dyDescent="0.25">
      <c r="B441" s="1">
        <v>4.38</v>
      </c>
      <c r="C441" s="1">
        <v>1</v>
      </c>
    </row>
    <row r="442" spans="2:3" x14ac:dyDescent="0.25">
      <c r="B442" s="1">
        <v>4.3899999999999997</v>
      </c>
      <c r="C442" s="1">
        <v>1</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V87"/>
  <sheetViews>
    <sheetView showGridLines="0" showRowColHeaders="0" topLeftCell="A7" zoomScale="82" zoomScaleNormal="82" workbookViewId="0">
      <selection activeCell="C8" sqref="C8:L8"/>
    </sheetView>
  </sheetViews>
  <sheetFormatPr baseColWidth="10" defaultColWidth="10.85546875" defaultRowHeight="15" x14ac:dyDescent="0.25"/>
  <cols>
    <col min="1" max="1" width="4.5703125" style="48" customWidth="1"/>
    <col min="2" max="4" width="6.140625" style="48" customWidth="1"/>
    <col min="5" max="8" width="8.5703125" style="48" customWidth="1"/>
    <col min="9" max="11" width="7.7109375" style="48" customWidth="1"/>
    <col min="12" max="12" width="6.5703125" style="48" customWidth="1"/>
    <col min="13" max="17" width="10.85546875" style="48"/>
    <col min="18" max="18" width="13.5703125" style="48" customWidth="1"/>
    <col min="19" max="16384" width="10.85546875" style="48"/>
  </cols>
  <sheetData>
    <row r="1" spans="2:22" ht="15.75" thickBot="1" x14ac:dyDescent="0.3"/>
    <row r="2" spans="2:22" ht="17.45" customHeight="1" x14ac:dyDescent="0.25">
      <c r="B2" s="445" t="s">
        <v>352</v>
      </c>
      <c r="C2" s="446"/>
      <c r="D2" s="446"/>
      <c r="E2" s="446"/>
      <c r="F2" s="446"/>
      <c r="G2" s="446"/>
      <c r="H2" s="446"/>
      <c r="I2" s="446"/>
      <c r="J2" s="446"/>
      <c r="K2" s="446"/>
      <c r="L2" s="447"/>
      <c r="M2" s="441" t="s">
        <v>353</v>
      </c>
      <c r="N2" s="441"/>
      <c r="O2" s="441"/>
      <c r="P2" s="441"/>
      <c r="Q2" s="441"/>
      <c r="R2" s="441"/>
      <c r="S2" s="442"/>
      <c r="T2" s="53"/>
      <c r="U2" s="53"/>
      <c r="V2" s="53"/>
    </row>
    <row r="3" spans="2:22" ht="15" customHeight="1" thickBot="1" x14ac:dyDescent="0.3">
      <c r="B3" s="448" t="s">
        <v>354</v>
      </c>
      <c r="C3" s="449"/>
      <c r="D3" s="449"/>
      <c r="E3" s="449"/>
      <c r="F3" s="449"/>
      <c r="G3" s="449"/>
      <c r="H3" s="449"/>
      <c r="I3" s="449"/>
      <c r="J3" s="449"/>
      <c r="K3" s="449"/>
      <c r="L3" s="450"/>
      <c r="M3" s="443"/>
      <c r="N3" s="443"/>
      <c r="O3" s="443"/>
      <c r="P3" s="443"/>
      <c r="Q3" s="443"/>
      <c r="R3" s="443"/>
      <c r="S3" s="444"/>
    </row>
    <row r="4" spans="2:22" ht="15.75" thickBot="1" x14ac:dyDescent="0.3">
      <c r="B4" s="451"/>
      <c r="C4" s="452"/>
      <c r="D4" s="452"/>
      <c r="E4" s="452"/>
      <c r="F4" s="452"/>
      <c r="G4" s="452"/>
      <c r="H4" s="452"/>
      <c r="I4" s="452"/>
      <c r="J4" s="452"/>
      <c r="K4" s="452"/>
      <c r="L4" s="453"/>
      <c r="M4" s="55"/>
      <c r="N4" s="55"/>
      <c r="O4" s="55"/>
      <c r="P4" s="55"/>
      <c r="Q4" s="55"/>
      <c r="R4" s="55"/>
      <c r="S4" s="56"/>
    </row>
    <row r="5" spans="2:22" x14ac:dyDescent="0.25">
      <c r="B5" s="57"/>
      <c r="C5" s="54"/>
      <c r="D5" s="55"/>
      <c r="E5" s="55"/>
      <c r="F5" s="55"/>
      <c r="G5" s="55"/>
      <c r="H5" s="55"/>
      <c r="I5" s="55"/>
      <c r="J5" s="55"/>
      <c r="K5" s="55"/>
      <c r="L5" s="55"/>
      <c r="M5" s="55"/>
      <c r="N5" s="55"/>
      <c r="O5" s="55"/>
      <c r="P5" s="55"/>
      <c r="Q5" s="55"/>
      <c r="R5" s="55"/>
      <c r="S5" s="56"/>
    </row>
    <row r="6" spans="2:22" x14ac:dyDescent="0.25">
      <c r="B6" s="57"/>
      <c r="C6" s="54"/>
      <c r="D6" s="54"/>
      <c r="E6" s="54"/>
      <c r="F6" s="54"/>
      <c r="G6" s="54"/>
      <c r="H6" s="54"/>
      <c r="I6" s="54"/>
      <c r="J6" s="54"/>
      <c r="K6" s="54"/>
      <c r="L6" s="54"/>
      <c r="M6" s="55"/>
      <c r="N6" s="55"/>
      <c r="O6" s="55"/>
      <c r="P6" s="55"/>
      <c r="Q6" s="55"/>
      <c r="R6" s="55"/>
      <c r="S6" s="56"/>
    </row>
    <row r="7" spans="2:22" x14ac:dyDescent="0.25">
      <c r="B7" s="57"/>
      <c r="C7" s="55"/>
      <c r="D7" s="55"/>
      <c r="E7" s="55"/>
      <c r="F7" s="55"/>
      <c r="G7" s="55"/>
      <c r="H7" s="55"/>
      <c r="I7" s="55"/>
      <c r="J7" s="55"/>
      <c r="K7" s="55"/>
      <c r="L7" s="55"/>
      <c r="M7" s="55"/>
      <c r="N7" s="55"/>
      <c r="O7" s="55"/>
      <c r="P7" s="55"/>
      <c r="Q7" s="55"/>
      <c r="R7" s="55"/>
      <c r="S7" s="56"/>
    </row>
    <row r="8" spans="2:22" ht="24.95" customHeight="1" x14ac:dyDescent="0.25">
      <c r="B8" s="57"/>
      <c r="C8" s="436"/>
      <c r="D8" s="436"/>
      <c r="E8" s="436"/>
      <c r="F8" s="436"/>
      <c r="G8" s="436"/>
      <c r="H8" s="436"/>
      <c r="I8" s="436"/>
      <c r="J8" s="436"/>
      <c r="K8" s="436"/>
      <c r="L8" s="436"/>
      <c r="M8" s="55"/>
      <c r="N8" s="55"/>
      <c r="O8" s="55"/>
      <c r="P8" s="55"/>
      <c r="Q8" s="55"/>
      <c r="R8" s="55"/>
      <c r="S8" s="56"/>
    </row>
    <row r="9" spans="2:22" ht="24.95" customHeight="1" x14ac:dyDescent="0.25">
      <c r="B9" s="57"/>
      <c r="C9" s="54"/>
      <c r="D9" s="54"/>
      <c r="E9" s="54"/>
      <c r="F9" s="54"/>
      <c r="G9" s="54"/>
      <c r="H9" s="54"/>
      <c r="I9" s="54"/>
      <c r="J9" s="54"/>
      <c r="K9" s="54"/>
      <c r="L9" s="54"/>
      <c r="M9" s="55"/>
      <c r="N9" s="55"/>
      <c r="O9" s="55"/>
      <c r="P9" s="55"/>
      <c r="Q9" s="55"/>
      <c r="R9" s="55"/>
      <c r="S9" s="56"/>
    </row>
    <row r="10" spans="2:22" ht="24.95" customHeight="1" x14ac:dyDescent="0.25">
      <c r="B10" s="57"/>
      <c r="C10" s="54"/>
      <c r="D10" s="54"/>
      <c r="E10" s="54"/>
      <c r="F10" s="54"/>
      <c r="G10" s="54"/>
      <c r="H10" s="54"/>
      <c r="I10" s="54"/>
      <c r="J10" s="54"/>
      <c r="K10" s="54"/>
      <c r="L10" s="54"/>
      <c r="M10" s="55"/>
      <c r="N10" s="55"/>
      <c r="O10" s="55"/>
      <c r="P10" s="55"/>
      <c r="Q10" s="55"/>
      <c r="R10" s="55"/>
      <c r="S10" s="56"/>
    </row>
    <row r="11" spans="2:22" ht="24.95" customHeight="1" x14ac:dyDescent="0.25">
      <c r="B11" s="57"/>
      <c r="C11" s="54"/>
      <c r="D11" s="54"/>
      <c r="E11" s="54"/>
      <c r="F11" s="54"/>
      <c r="G11" s="54"/>
      <c r="H11" s="54"/>
      <c r="I11" s="54"/>
      <c r="J11" s="54"/>
      <c r="K11" s="54"/>
      <c r="L11" s="54"/>
      <c r="M11" s="55"/>
      <c r="N11" s="55"/>
      <c r="O11" s="55"/>
      <c r="P11" s="55"/>
      <c r="Q11" s="55"/>
      <c r="R11" s="55"/>
      <c r="S11" s="56"/>
    </row>
    <row r="12" spans="2:22" ht="24.95" customHeight="1" x14ac:dyDescent="0.25">
      <c r="B12" s="57"/>
      <c r="C12" s="54"/>
      <c r="D12" s="54"/>
      <c r="E12" s="54"/>
      <c r="F12" s="54"/>
      <c r="G12" s="54"/>
      <c r="H12" s="54"/>
      <c r="I12" s="54"/>
      <c r="J12" s="54"/>
      <c r="K12" s="54"/>
      <c r="L12" s="54"/>
      <c r="M12" s="55"/>
      <c r="N12" s="55"/>
      <c r="O12" s="55"/>
      <c r="P12" s="55"/>
      <c r="Q12" s="55"/>
      <c r="R12" s="55"/>
      <c r="S12" s="56"/>
    </row>
    <row r="13" spans="2:22" ht="24.95" customHeight="1" x14ac:dyDescent="0.25">
      <c r="B13" s="57"/>
      <c r="C13" s="54"/>
      <c r="D13" s="54"/>
      <c r="E13" s="54"/>
      <c r="F13" s="54"/>
      <c r="G13" s="54"/>
      <c r="H13" s="54"/>
      <c r="I13" s="54"/>
      <c r="J13" s="54"/>
      <c r="K13" s="54"/>
      <c r="L13" s="54"/>
      <c r="M13" s="55"/>
      <c r="N13" s="55"/>
      <c r="O13" s="55"/>
      <c r="P13" s="55"/>
      <c r="Q13" s="55"/>
      <c r="R13" s="55"/>
      <c r="S13" s="56"/>
    </row>
    <row r="14" spans="2:22" ht="24.95" customHeight="1" x14ac:dyDescent="0.25">
      <c r="B14" s="57"/>
      <c r="C14" s="54"/>
      <c r="D14" s="54"/>
      <c r="E14" s="54"/>
      <c r="F14" s="54"/>
      <c r="G14" s="54"/>
      <c r="H14" s="54"/>
      <c r="I14" s="54"/>
      <c r="J14" s="54"/>
      <c r="K14" s="54"/>
      <c r="L14" s="54"/>
      <c r="M14" s="55"/>
      <c r="N14" s="55"/>
      <c r="O14" s="55"/>
      <c r="P14" s="55"/>
      <c r="Q14" s="55"/>
      <c r="R14" s="55"/>
      <c r="S14" s="56"/>
    </row>
    <row r="15" spans="2:22" ht="24.95" customHeight="1" x14ac:dyDescent="0.25">
      <c r="B15" s="57"/>
      <c r="C15" s="54"/>
      <c r="D15" s="54"/>
      <c r="E15" s="54"/>
      <c r="F15" s="54"/>
      <c r="G15" s="54"/>
      <c r="H15" s="54"/>
      <c r="I15" s="54"/>
      <c r="J15" s="54"/>
      <c r="K15" s="54"/>
      <c r="L15" s="54"/>
      <c r="M15" s="55"/>
      <c r="N15" s="55"/>
      <c r="O15" s="55"/>
      <c r="P15" s="55"/>
      <c r="Q15" s="55"/>
      <c r="R15" s="55"/>
      <c r="S15" s="56"/>
    </row>
    <row r="16" spans="2:22" ht="24.95" customHeight="1" x14ac:dyDescent="0.25">
      <c r="B16" s="57"/>
      <c r="C16" s="54"/>
      <c r="D16" s="54"/>
      <c r="E16" s="54"/>
      <c r="F16" s="54"/>
      <c r="G16" s="54"/>
      <c r="H16" s="54"/>
      <c r="I16" s="54"/>
      <c r="J16" s="54"/>
      <c r="K16" s="54"/>
      <c r="L16" s="54"/>
      <c r="M16" s="55"/>
      <c r="N16" s="55"/>
      <c r="O16" s="55"/>
      <c r="P16" s="55"/>
      <c r="Q16" s="55"/>
      <c r="R16" s="55"/>
      <c r="S16" s="56"/>
    </row>
    <row r="17" spans="2:19" ht="14.45" customHeight="1" x14ac:dyDescent="0.25">
      <c r="B17" s="57"/>
      <c r="C17" s="54"/>
      <c r="D17" s="54"/>
      <c r="E17" s="54"/>
      <c r="F17" s="54"/>
      <c r="G17" s="54"/>
      <c r="H17" s="54"/>
      <c r="I17" s="54"/>
      <c r="J17" s="54"/>
      <c r="K17" s="54"/>
      <c r="L17" s="54"/>
      <c r="M17" s="55"/>
      <c r="N17" s="55"/>
      <c r="O17" s="55"/>
      <c r="P17" s="55"/>
      <c r="Q17" s="55"/>
      <c r="R17" s="55"/>
      <c r="S17" s="56"/>
    </row>
    <row r="18" spans="2:19" ht="24.95" customHeight="1" x14ac:dyDescent="0.25">
      <c r="B18" s="57"/>
      <c r="C18" s="54"/>
      <c r="D18" s="54"/>
      <c r="E18" s="54"/>
      <c r="F18" s="54"/>
      <c r="G18" s="54"/>
      <c r="H18" s="54"/>
      <c r="I18" s="54"/>
      <c r="J18" s="54"/>
      <c r="K18" s="54"/>
      <c r="L18" s="54"/>
      <c r="M18" s="55"/>
      <c r="N18" s="55"/>
      <c r="O18" s="55"/>
      <c r="P18" s="55"/>
      <c r="Q18" s="55"/>
      <c r="R18" s="55"/>
      <c r="S18" s="56"/>
    </row>
    <row r="19" spans="2:19" ht="24.95" customHeight="1" x14ac:dyDescent="0.25">
      <c r="B19" s="437"/>
      <c r="C19" s="438"/>
      <c r="D19" s="438"/>
      <c r="E19" s="438"/>
      <c r="F19" s="438"/>
      <c r="G19" s="438"/>
      <c r="H19" s="438"/>
      <c r="I19" s="438"/>
      <c r="J19" s="438"/>
      <c r="K19" s="438"/>
      <c r="L19" s="438"/>
      <c r="M19" s="55"/>
      <c r="N19" s="55"/>
      <c r="O19" s="55"/>
      <c r="P19" s="55"/>
      <c r="Q19" s="55"/>
      <c r="R19" s="55"/>
      <c r="S19" s="56"/>
    </row>
    <row r="20" spans="2:19" ht="24.95" customHeight="1" thickBot="1" x14ac:dyDescent="0.3">
      <c r="B20" s="439"/>
      <c r="C20" s="440"/>
      <c r="D20" s="440"/>
      <c r="E20" s="440"/>
      <c r="F20" s="440"/>
      <c r="G20" s="440"/>
      <c r="H20" s="440"/>
      <c r="I20" s="440"/>
      <c r="J20" s="440"/>
      <c r="K20" s="440"/>
      <c r="L20" s="440"/>
      <c r="M20" s="58"/>
      <c r="N20" s="58"/>
      <c r="O20" s="58"/>
      <c r="P20" s="58"/>
      <c r="Q20" s="58"/>
      <c r="R20" s="58"/>
      <c r="S20" s="59"/>
    </row>
    <row r="21" spans="2:19" ht="24.95" customHeight="1" x14ac:dyDescent="0.25"/>
    <row r="22" spans="2:19" ht="24.95" customHeight="1" x14ac:dyDescent="0.25"/>
    <row r="23" spans="2:19" ht="24.95" customHeight="1" x14ac:dyDescent="0.25"/>
    <row r="24" spans="2:19" ht="24.95" customHeight="1" x14ac:dyDescent="0.25">
      <c r="B24" s="47"/>
      <c r="C24" s="47"/>
      <c r="D24" s="49"/>
      <c r="E24" s="49"/>
      <c r="F24" s="49" t="s">
        <v>355</v>
      </c>
      <c r="G24" s="49"/>
      <c r="H24" s="49"/>
      <c r="I24" s="47"/>
      <c r="J24" s="47"/>
    </row>
    <row r="25" spans="2:19" ht="32.450000000000003" customHeight="1" x14ac:dyDescent="0.25">
      <c r="B25" s="47"/>
      <c r="C25" s="47"/>
      <c r="D25" s="49"/>
      <c r="E25" s="49" t="s">
        <v>356</v>
      </c>
      <c r="F25" s="50">
        <v>0.2</v>
      </c>
      <c r="G25" s="50">
        <f>F25</f>
        <v>0.2</v>
      </c>
      <c r="H25" s="49"/>
      <c r="I25" s="50">
        <v>0.2</v>
      </c>
      <c r="J25" s="50">
        <f>I25</f>
        <v>0.2</v>
      </c>
    </row>
    <row r="26" spans="2:19" ht="24.95" customHeight="1" x14ac:dyDescent="0.25">
      <c r="B26" s="47"/>
      <c r="C26" s="47"/>
      <c r="D26" s="49"/>
      <c r="E26" s="51" t="s">
        <v>357</v>
      </c>
      <c r="F26" s="52">
        <v>0.3</v>
      </c>
      <c r="G26" s="52">
        <f>F25+F26</f>
        <v>0.5</v>
      </c>
      <c r="H26" s="49"/>
      <c r="I26" s="52">
        <v>0.3</v>
      </c>
      <c r="J26" s="52">
        <f>I25+I26</f>
        <v>0.5</v>
      </c>
    </row>
    <row r="27" spans="2:19" ht="24.95" customHeight="1" x14ac:dyDescent="0.25">
      <c r="B27" s="47"/>
      <c r="C27" s="47"/>
      <c r="D27" s="49"/>
      <c r="E27" s="51" t="s">
        <v>358</v>
      </c>
      <c r="F27" s="52">
        <v>0.3</v>
      </c>
      <c r="G27" s="52">
        <f>G26+F27</f>
        <v>0.8</v>
      </c>
      <c r="H27" s="47"/>
      <c r="I27" s="52">
        <v>0.3</v>
      </c>
      <c r="J27" s="52">
        <f>J26+I27</f>
        <v>0.8</v>
      </c>
      <c r="K27" s="47"/>
    </row>
    <row r="28" spans="2:19" ht="24.95" customHeight="1" x14ac:dyDescent="0.25">
      <c r="B28" s="47"/>
      <c r="C28" s="47"/>
      <c r="D28" s="49"/>
      <c r="E28" s="51" t="s">
        <v>359</v>
      </c>
      <c r="F28" s="52">
        <v>0.2</v>
      </c>
      <c r="G28" s="52">
        <f>G27+F28</f>
        <v>1</v>
      </c>
      <c r="H28" s="47"/>
      <c r="I28" s="52">
        <v>0.2</v>
      </c>
      <c r="J28" s="52">
        <f>J27+I28</f>
        <v>1</v>
      </c>
      <c r="K28" s="47"/>
    </row>
    <row r="29" spans="2:19" ht="24.95" customHeight="1" x14ac:dyDescent="0.25">
      <c r="B29" s="47"/>
      <c r="C29" s="47"/>
      <c r="D29" s="49"/>
      <c r="E29" s="51" t="s">
        <v>360</v>
      </c>
      <c r="F29" s="52">
        <f>SUM(F25:F28)</f>
        <v>1</v>
      </c>
      <c r="G29" s="52"/>
      <c r="H29" s="47"/>
      <c r="I29" s="52">
        <f>SUM(I25:I28)</f>
        <v>1</v>
      </c>
      <c r="J29" s="52"/>
      <c r="K29" s="47"/>
    </row>
    <row r="30" spans="2:19" ht="24.95" customHeight="1" x14ac:dyDescent="0.25">
      <c r="B30" s="47"/>
      <c r="C30" s="47"/>
      <c r="D30" s="49"/>
      <c r="E30" s="51"/>
      <c r="F30" s="51"/>
      <c r="G30" s="51"/>
      <c r="H30" s="47"/>
      <c r="I30" s="51"/>
      <c r="J30" s="51"/>
      <c r="K30" s="47"/>
    </row>
    <row r="31" spans="2:19" ht="24.95" customHeight="1" x14ac:dyDescent="0.25">
      <c r="B31" s="47"/>
      <c r="C31" s="47"/>
      <c r="D31" s="49"/>
      <c r="E31" s="51" t="s">
        <v>361</v>
      </c>
      <c r="F31" s="52">
        <f>AVERAGE(Tabla2[[ IV TRIM 20218]])</f>
        <v>1.0000000000000003E-16</v>
      </c>
      <c r="G31" s="52" t="e">
        <f>AVERAGE(Tabla2[[ III TRIM 20217]])</f>
        <v>#DIV/0!</v>
      </c>
      <c r="H31" s="47"/>
      <c r="I31" s="52"/>
      <c r="J31" s="52">
        <f>F31</f>
        <v>1.0000000000000003E-16</v>
      </c>
      <c r="K31" s="47"/>
    </row>
    <row r="32" spans="2:19" x14ac:dyDescent="0.25">
      <c r="B32" s="47"/>
      <c r="C32" s="47"/>
      <c r="D32" s="49"/>
      <c r="E32" s="51"/>
      <c r="F32" s="51"/>
      <c r="G32" s="51"/>
      <c r="H32" s="47"/>
      <c r="I32" s="51"/>
      <c r="J32" s="51"/>
      <c r="K32" s="47"/>
    </row>
    <row r="33" spans="2:11" x14ac:dyDescent="0.25">
      <c r="B33" s="47"/>
      <c r="C33" s="47"/>
      <c r="D33" s="49"/>
      <c r="E33" s="51" t="s">
        <v>362</v>
      </c>
      <c r="F33" s="51" t="e">
        <f>(G31-F34)/2</f>
        <v>#DIV/0!</v>
      </c>
      <c r="G33" s="51"/>
      <c r="H33" s="47"/>
      <c r="I33" s="51">
        <f>(J31-I34)/2</f>
        <v>-4.9999999999999498E-3</v>
      </c>
      <c r="J33" s="51"/>
      <c r="K33" s="47"/>
    </row>
    <row r="34" spans="2:11" x14ac:dyDescent="0.25">
      <c r="B34" s="47"/>
      <c r="C34" s="47"/>
      <c r="D34" s="49"/>
      <c r="E34" s="51" t="s">
        <v>363</v>
      </c>
      <c r="F34" s="51">
        <v>0.01</v>
      </c>
      <c r="G34" s="51"/>
      <c r="H34" s="49"/>
      <c r="I34" s="51">
        <v>0.01</v>
      </c>
      <c r="J34" s="51"/>
    </row>
    <row r="35" spans="2:11" x14ac:dyDescent="0.25">
      <c r="B35" s="47"/>
      <c r="C35" s="47"/>
      <c r="D35" s="49"/>
      <c r="E35" s="51" t="s">
        <v>364</v>
      </c>
      <c r="F35" s="51" t="e">
        <f>SUM(F25:F28)-F33-F34</f>
        <v>#DIV/0!</v>
      </c>
      <c r="G35" s="51"/>
      <c r="H35" s="49"/>
      <c r="I35" s="51">
        <f>SUM(I25:I28)-I33-I34</f>
        <v>0.99499999999999988</v>
      </c>
      <c r="J35" s="51"/>
    </row>
    <row r="36" spans="2:11" x14ac:dyDescent="0.25">
      <c r="B36" s="47"/>
      <c r="C36" s="47"/>
      <c r="D36" s="47"/>
      <c r="E36" s="51"/>
      <c r="F36" s="51"/>
      <c r="G36" s="51"/>
      <c r="H36" s="47"/>
      <c r="I36" s="47"/>
      <c r="J36" s="47"/>
    </row>
    <row r="37" spans="2:11" x14ac:dyDescent="0.25">
      <c r="B37" s="47"/>
      <c r="C37" s="47"/>
      <c r="D37" s="47"/>
      <c r="E37" s="51"/>
      <c r="F37" s="51"/>
      <c r="G37" s="51"/>
      <c r="H37" s="47"/>
      <c r="I37" s="47"/>
      <c r="J37" s="47"/>
    </row>
    <row r="38" spans="2:11" x14ac:dyDescent="0.25">
      <c r="B38" s="47"/>
      <c r="C38" s="47"/>
      <c r="D38" s="47"/>
      <c r="E38" s="51"/>
      <c r="F38" s="51"/>
      <c r="G38" s="51"/>
      <c r="H38" s="47"/>
      <c r="I38" s="47"/>
      <c r="J38" s="47"/>
    </row>
    <row r="39" spans="2:11" x14ac:dyDescent="0.25">
      <c r="B39" s="47"/>
      <c r="C39" s="47"/>
      <c r="D39" s="47"/>
      <c r="E39" s="51"/>
      <c r="F39" s="51"/>
      <c r="G39" s="51"/>
      <c r="H39" s="47"/>
      <c r="I39" s="47"/>
      <c r="J39" s="47"/>
    </row>
    <row r="40" spans="2:11" x14ac:dyDescent="0.25">
      <c r="B40" s="47"/>
      <c r="C40" s="47"/>
      <c r="D40" s="47"/>
      <c r="E40" s="51"/>
      <c r="F40" s="51"/>
      <c r="G40" s="51"/>
      <c r="H40" s="47"/>
      <c r="I40" s="47"/>
      <c r="J40" s="47"/>
    </row>
    <row r="41" spans="2:11" x14ac:dyDescent="0.25">
      <c r="B41" s="47"/>
      <c r="C41" s="47"/>
      <c r="D41" s="47"/>
      <c r="E41" s="51"/>
      <c r="F41" s="51"/>
      <c r="G41" s="51"/>
      <c r="H41" s="47"/>
      <c r="I41" s="47"/>
      <c r="J41" s="47"/>
    </row>
    <row r="42" spans="2:11" x14ac:dyDescent="0.25">
      <c r="B42" s="47"/>
      <c r="C42" s="47"/>
      <c r="D42" s="47"/>
      <c r="E42" s="51"/>
      <c r="F42" s="51"/>
      <c r="G42" s="51"/>
      <c r="H42" s="47"/>
      <c r="I42" s="47"/>
      <c r="J42" s="47"/>
    </row>
    <row r="43" spans="2:11" x14ac:dyDescent="0.25">
      <c r="B43" s="47"/>
      <c r="C43" s="47"/>
      <c r="D43" s="47"/>
      <c r="E43" s="51"/>
      <c r="F43" s="51"/>
      <c r="G43" s="51"/>
      <c r="H43" s="47"/>
      <c r="I43" s="47"/>
      <c r="J43" s="47"/>
    </row>
    <row r="44" spans="2:11" x14ac:dyDescent="0.25">
      <c r="C44" s="49"/>
      <c r="D44" s="49"/>
      <c r="E44" s="51"/>
      <c r="F44" s="51"/>
      <c r="G44" s="51"/>
      <c r="H44" s="49"/>
      <c r="I44" s="47"/>
    </row>
    <row r="45" spans="2:11" x14ac:dyDescent="0.25">
      <c r="C45" s="49"/>
      <c r="D45" s="49"/>
      <c r="E45" s="51"/>
      <c r="F45" s="51"/>
      <c r="G45" s="51"/>
      <c r="H45" s="49"/>
      <c r="I45" s="47"/>
    </row>
    <row r="46" spans="2:11" x14ac:dyDescent="0.25">
      <c r="C46" s="49"/>
      <c r="D46" s="49"/>
      <c r="E46" s="51"/>
      <c r="F46" s="51"/>
      <c r="G46" s="51"/>
      <c r="H46" s="49"/>
      <c r="I46" s="47"/>
    </row>
    <row r="47" spans="2:11" x14ac:dyDescent="0.25">
      <c r="D47" s="47"/>
      <c r="E47" s="51"/>
      <c r="F47" s="51"/>
      <c r="G47" s="51"/>
      <c r="H47" s="47"/>
      <c r="I47" s="47"/>
    </row>
    <row r="48" spans="2:11" x14ac:dyDescent="0.25">
      <c r="D48" s="47"/>
      <c r="E48" s="51"/>
      <c r="F48" s="51"/>
      <c r="G48" s="51"/>
      <c r="H48" s="47"/>
      <c r="I48" s="47"/>
    </row>
    <row r="49" spans="4:9" x14ac:dyDescent="0.25">
      <c r="D49" s="47"/>
      <c r="E49" s="51"/>
      <c r="F49" s="51"/>
      <c r="G49" s="51"/>
      <c r="H49" s="47"/>
      <c r="I49" s="47"/>
    </row>
    <row r="50" spans="4:9" x14ac:dyDescent="0.25">
      <c r="D50" s="47"/>
      <c r="E50" s="51"/>
      <c r="F50" s="51"/>
      <c r="G50" s="51"/>
      <c r="H50" s="47"/>
      <c r="I50" s="47"/>
    </row>
    <row r="51" spans="4:9" x14ac:dyDescent="0.25">
      <c r="D51" s="47"/>
      <c r="E51" s="51"/>
      <c r="F51" s="51"/>
      <c r="G51" s="51"/>
      <c r="H51" s="47"/>
      <c r="I51" s="47"/>
    </row>
    <row r="52" spans="4:9" x14ac:dyDescent="0.25">
      <c r="D52" s="47"/>
      <c r="E52" s="51"/>
      <c r="F52" s="51"/>
      <c r="G52" s="51"/>
      <c r="H52" s="47"/>
      <c r="I52" s="47"/>
    </row>
    <row r="53" spans="4:9" x14ac:dyDescent="0.25">
      <c r="D53" s="47"/>
      <c r="E53" s="51"/>
      <c r="F53" s="51"/>
      <c r="G53" s="51"/>
      <c r="H53" s="47"/>
      <c r="I53" s="47"/>
    </row>
    <row r="54" spans="4:9" x14ac:dyDescent="0.25">
      <c r="D54" s="47"/>
      <c r="E54" s="51"/>
      <c r="F54" s="51"/>
      <c r="G54" s="51"/>
      <c r="H54" s="47"/>
      <c r="I54" s="47"/>
    </row>
    <row r="55" spans="4:9" x14ac:dyDescent="0.25">
      <c r="D55" s="47"/>
      <c r="E55" s="51"/>
      <c r="F55" s="51"/>
      <c r="G55" s="51"/>
      <c r="H55" s="47"/>
      <c r="I55" s="47"/>
    </row>
    <row r="56" spans="4:9" x14ac:dyDescent="0.25">
      <c r="D56" s="47"/>
      <c r="E56" s="51"/>
      <c r="F56" s="51"/>
      <c r="G56" s="51"/>
      <c r="H56" s="47"/>
      <c r="I56" s="47"/>
    </row>
    <row r="57" spans="4:9" x14ac:dyDescent="0.25">
      <c r="D57" s="47"/>
      <c r="E57" s="51"/>
      <c r="F57" s="51"/>
      <c r="G57" s="51"/>
      <c r="H57" s="47"/>
      <c r="I57" s="47"/>
    </row>
    <row r="58" spans="4:9" x14ac:dyDescent="0.25">
      <c r="D58" s="47"/>
      <c r="E58" s="51"/>
      <c r="F58" s="51"/>
      <c r="G58" s="51"/>
      <c r="H58" s="47"/>
      <c r="I58" s="47"/>
    </row>
    <row r="59" spans="4:9" x14ac:dyDescent="0.25">
      <c r="D59" s="47"/>
      <c r="E59" s="51"/>
      <c r="F59" s="51"/>
      <c r="G59" s="51"/>
      <c r="H59" s="47"/>
      <c r="I59" s="47"/>
    </row>
    <row r="60" spans="4:9" x14ac:dyDescent="0.25">
      <c r="D60" s="47"/>
      <c r="E60" s="51"/>
      <c r="F60" s="51"/>
      <c r="G60" s="51"/>
      <c r="H60" s="47"/>
      <c r="I60" s="47"/>
    </row>
    <row r="61" spans="4:9" x14ac:dyDescent="0.25">
      <c r="E61" s="51"/>
      <c r="F61" s="51"/>
      <c r="G61" s="51"/>
    </row>
    <row r="62" spans="4:9" x14ac:dyDescent="0.25">
      <c r="E62" s="51"/>
      <c r="F62" s="51"/>
      <c r="G62" s="51"/>
    </row>
    <row r="63" spans="4:9" x14ac:dyDescent="0.25">
      <c r="E63" s="51"/>
      <c r="F63" s="51"/>
      <c r="G63" s="51"/>
    </row>
    <row r="64" spans="4:9" x14ac:dyDescent="0.25">
      <c r="E64" s="51"/>
      <c r="F64" s="51"/>
      <c r="G64" s="51"/>
    </row>
    <row r="65" spans="5:7" x14ac:dyDescent="0.25">
      <c r="E65" s="51"/>
      <c r="F65" s="51"/>
      <c r="G65" s="51"/>
    </row>
    <row r="66" spans="5:7" x14ac:dyDescent="0.25">
      <c r="E66" s="51"/>
      <c r="F66" s="51"/>
      <c r="G66" s="51"/>
    </row>
    <row r="67" spans="5:7" x14ac:dyDescent="0.25">
      <c r="E67" s="51"/>
      <c r="F67" s="51"/>
      <c r="G67" s="51"/>
    </row>
    <row r="68" spans="5:7" x14ac:dyDescent="0.25">
      <c r="E68" s="51"/>
      <c r="F68" s="51"/>
      <c r="G68" s="51"/>
    </row>
    <row r="69" spans="5:7" x14ac:dyDescent="0.25">
      <c r="E69" s="51"/>
      <c r="F69" s="51"/>
      <c r="G69" s="51"/>
    </row>
    <row r="70" spans="5:7" x14ac:dyDescent="0.25">
      <c r="E70" s="51"/>
      <c r="F70" s="51"/>
      <c r="G70" s="51"/>
    </row>
    <row r="71" spans="5:7" x14ac:dyDescent="0.25">
      <c r="E71" s="51"/>
      <c r="F71" s="51"/>
      <c r="G71" s="51"/>
    </row>
    <row r="72" spans="5:7" x14ac:dyDescent="0.25">
      <c r="E72" s="51"/>
      <c r="F72" s="51"/>
      <c r="G72" s="51"/>
    </row>
    <row r="73" spans="5:7" x14ac:dyDescent="0.25">
      <c r="E73" s="51"/>
      <c r="F73" s="51"/>
      <c r="G73" s="51"/>
    </row>
    <row r="74" spans="5:7" x14ac:dyDescent="0.25">
      <c r="E74" s="51"/>
      <c r="F74" s="51"/>
      <c r="G74" s="51"/>
    </row>
    <row r="75" spans="5:7" x14ac:dyDescent="0.25">
      <c r="E75" s="51"/>
      <c r="F75" s="51"/>
      <c r="G75" s="51"/>
    </row>
    <row r="76" spans="5:7" x14ac:dyDescent="0.25">
      <c r="E76" s="51"/>
      <c r="F76" s="51"/>
      <c r="G76" s="51"/>
    </row>
    <row r="77" spans="5:7" x14ac:dyDescent="0.25">
      <c r="E77" s="51"/>
      <c r="F77" s="51"/>
      <c r="G77" s="51"/>
    </row>
    <row r="78" spans="5:7" x14ac:dyDescent="0.25">
      <c r="E78" s="51"/>
      <c r="F78" s="51"/>
      <c r="G78" s="51"/>
    </row>
    <row r="79" spans="5:7" x14ac:dyDescent="0.25">
      <c r="E79" s="51"/>
      <c r="F79" s="51"/>
      <c r="G79" s="51"/>
    </row>
    <row r="80" spans="5:7" x14ac:dyDescent="0.25">
      <c r="E80" s="51"/>
      <c r="F80" s="51"/>
      <c r="G80" s="51"/>
    </row>
    <row r="81" spans="5:7" x14ac:dyDescent="0.25">
      <c r="E81" s="51"/>
      <c r="F81" s="51"/>
      <c r="G81" s="51"/>
    </row>
    <row r="82" spans="5:7" x14ac:dyDescent="0.25">
      <c r="E82" s="51"/>
      <c r="F82" s="51"/>
      <c r="G82" s="51"/>
    </row>
    <row r="83" spans="5:7" x14ac:dyDescent="0.25">
      <c r="E83" s="51"/>
      <c r="F83" s="51"/>
      <c r="G83" s="51"/>
    </row>
    <row r="84" spans="5:7" x14ac:dyDescent="0.25">
      <c r="E84" s="51"/>
      <c r="F84" s="51"/>
      <c r="G84" s="51"/>
    </row>
    <row r="85" spans="5:7" x14ac:dyDescent="0.25">
      <c r="E85" s="51"/>
      <c r="F85" s="51"/>
      <c r="G85" s="51"/>
    </row>
    <row r="86" spans="5:7" x14ac:dyDescent="0.25">
      <c r="E86" s="51"/>
      <c r="F86" s="51"/>
      <c r="G86" s="51"/>
    </row>
    <row r="87" spans="5:7" x14ac:dyDescent="0.25">
      <c r="E87" s="51"/>
      <c r="F87" s="51"/>
      <c r="G87" s="51"/>
    </row>
  </sheetData>
  <mergeCells count="5">
    <mergeCell ref="C8:L8"/>
    <mergeCell ref="B19:L20"/>
    <mergeCell ref="M2:S3"/>
    <mergeCell ref="B2:L2"/>
    <mergeCell ref="B3:L4"/>
  </mergeCells>
  <hyperlinks>
    <hyperlink ref="B3" r:id="rId1" xr:uid="{00000000-0004-0000-0400-000000000000}"/>
  </hyperlinks>
  <pageMargins left="0.7" right="0.7" top="0.75" bottom="0.75" header="0.3" footer="0.3"/>
  <pageSetup paperSize="9" orientation="portrait" verticalDpi="30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2"/>
  <dimension ref="B2:I28"/>
  <sheetViews>
    <sheetView topLeftCell="B9" zoomScale="120" zoomScaleNormal="120" workbookViewId="0">
      <selection activeCell="H7" sqref="H7"/>
    </sheetView>
  </sheetViews>
  <sheetFormatPr baseColWidth="10" defaultColWidth="11.42578125" defaultRowHeight="15" x14ac:dyDescent="0.25"/>
  <cols>
    <col min="2" max="2" width="42.140625" customWidth="1"/>
  </cols>
  <sheetData>
    <row r="2" spans="2:9" x14ac:dyDescent="0.25">
      <c r="B2" t="s">
        <v>7</v>
      </c>
      <c r="C2" t="s">
        <v>365</v>
      </c>
    </row>
    <row r="3" spans="2:9" ht="15.75" thickBot="1" x14ac:dyDescent="0.3">
      <c r="B3" t="s">
        <v>366</v>
      </c>
      <c r="C3" s="1" t="e">
        <f>#REF!</f>
        <v>#REF!</v>
      </c>
    </row>
    <row r="4" spans="2:9" ht="16.5" thickBot="1" x14ac:dyDescent="0.3">
      <c r="B4" t="s">
        <v>367</v>
      </c>
      <c r="C4" s="1" t="e">
        <f>#REF!</f>
        <v>#REF!</v>
      </c>
      <c r="G4" s="3"/>
      <c r="H4" s="454" t="s">
        <v>355</v>
      </c>
      <c r="I4" s="455"/>
    </row>
    <row r="5" spans="2:9" ht="15.75" x14ac:dyDescent="0.25">
      <c r="B5" t="s">
        <v>368</v>
      </c>
      <c r="C5" s="1" t="e">
        <f>#REF!</f>
        <v>#REF!</v>
      </c>
      <c r="G5" s="3" t="s">
        <v>356</v>
      </c>
      <c r="H5" s="4">
        <v>0.5</v>
      </c>
      <c r="I5" s="5">
        <f>H5</f>
        <v>0.5</v>
      </c>
    </row>
    <row r="6" spans="2:9" ht="15.75" x14ac:dyDescent="0.25">
      <c r="B6" t="s">
        <v>369</v>
      </c>
      <c r="C6" s="1" t="e">
        <f>#REF!</f>
        <v>#REF!</v>
      </c>
      <c r="G6" s="6" t="s">
        <v>357</v>
      </c>
      <c r="H6" s="7">
        <v>0.2</v>
      </c>
      <c r="I6" s="8">
        <f>H5+H6</f>
        <v>0.7</v>
      </c>
    </row>
    <row r="7" spans="2:9" ht="15.75" x14ac:dyDescent="0.25">
      <c r="B7" t="s">
        <v>370</v>
      </c>
      <c r="C7" s="1" t="e">
        <f>#REF!</f>
        <v>#REF!</v>
      </c>
      <c r="G7" s="6" t="s">
        <v>358</v>
      </c>
      <c r="H7" s="7">
        <v>0.2</v>
      </c>
      <c r="I7" s="8">
        <f>I6+H7</f>
        <v>0.89999999999999991</v>
      </c>
    </row>
    <row r="8" spans="2:9" ht="15.75" x14ac:dyDescent="0.25">
      <c r="B8" t="s">
        <v>371</v>
      </c>
      <c r="C8" s="1" t="e">
        <f>#REF!</f>
        <v>#REF!</v>
      </c>
      <c r="G8" s="6" t="s">
        <v>359</v>
      </c>
      <c r="H8" s="7">
        <v>0.1</v>
      </c>
      <c r="I8" s="8">
        <f>I7+H8</f>
        <v>0.99999999999999989</v>
      </c>
    </row>
    <row r="9" spans="2:9" ht="16.5" thickBot="1" x14ac:dyDescent="0.3">
      <c r="B9" t="s">
        <v>372</v>
      </c>
      <c r="C9" s="1" t="e">
        <f>#REF!</f>
        <v>#REF!</v>
      </c>
      <c r="G9" s="9" t="s">
        <v>360</v>
      </c>
      <c r="H9" s="10">
        <f>SUM(H5:H8)</f>
        <v>0.99999999999999989</v>
      </c>
      <c r="I9" s="11"/>
    </row>
    <row r="10" spans="2:9" ht="16.5" thickBot="1" x14ac:dyDescent="0.3">
      <c r="C10" s="1"/>
      <c r="G10" s="6"/>
      <c r="H10" s="12"/>
      <c r="I10" s="13"/>
    </row>
    <row r="11" spans="2:9" ht="16.5" thickBot="1" x14ac:dyDescent="0.3">
      <c r="B11" t="s">
        <v>307</v>
      </c>
      <c r="C11" t="s">
        <v>365</v>
      </c>
      <c r="G11" s="14" t="s">
        <v>361</v>
      </c>
      <c r="H11" s="15"/>
      <c r="I11" s="16" t="e">
        <f>#REF!</f>
        <v>#REF!</v>
      </c>
    </row>
    <row r="12" spans="2:9" ht="16.5" thickBot="1" x14ac:dyDescent="0.3">
      <c r="B12" t="s">
        <v>337</v>
      </c>
      <c r="C12" s="2" t="e">
        <f>#REF!</f>
        <v>#REF!</v>
      </c>
      <c r="G12" s="6"/>
      <c r="H12" s="12"/>
      <c r="I12" s="13"/>
    </row>
    <row r="13" spans="2:9" ht="15.75" x14ac:dyDescent="0.25">
      <c r="B13" t="s">
        <v>61</v>
      </c>
      <c r="C13" s="2" t="e">
        <f>#REF!</f>
        <v>#REF!</v>
      </c>
      <c r="G13" s="3" t="s">
        <v>362</v>
      </c>
      <c r="H13" s="17" t="e">
        <f>(I11-H14)/2</f>
        <v>#REF!</v>
      </c>
      <c r="I13" s="18"/>
    </row>
    <row r="14" spans="2:9" ht="15.75" x14ac:dyDescent="0.25">
      <c r="B14" t="s">
        <v>340</v>
      </c>
      <c r="C14" s="2" t="e">
        <f>#REF!</f>
        <v>#REF!</v>
      </c>
      <c r="G14" s="6" t="s">
        <v>363</v>
      </c>
      <c r="H14" s="19">
        <v>1.4999999999999999E-2</v>
      </c>
      <c r="I14" s="20"/>
    </row>
    <row r="15" spans="2:9" ht="16.5" thickBot="1" x14ac:dyDescent="0.3">
      <c r="B15" t="s">
        <v>341</v>
      </c>
      <c r="C15" s="2" t="e">
        <f>#REF!</f>
        <v>#REF!</v>
      </c>
      <c r="G15" s="9" t="s">
        <v>364</v>
      </c>
      <c r="H15" s="10" t="e">
        <f>SUM(H5:H8)-H13-H14</f>
        <v>#REF!</v>
      </c>
      <c r="I15" s="21"/>
    </row>
    <row r="16" spans="2:9" x14ac:dyDescent="0.25">
      <c r="B16" t="s">
        <v>373</v>
      </c>
      <c r="C16" s="2" t="e">
        <f>#REF!</f>
        <v>#REF!</v>
      </c>
    </row>
    <row r="17" spans="2:3" x14ac:dyDescent="0.25">
      <c r="B17" t="s">
        <v>344</v>
      </c>
      <c r="C17" s="2" t="e">
        <f>#REF!</f>
        <v>#REF!</v>
      </c>
    </row>
    <row r="18" spans="2:3" x14ac:dyDescent="0.25">
      <c r="B18" t="s">
        <v>345</v>
      </c>
      <c r="C18" s="2" t="e">
        <f>#REF!</f>
        <v>#REF!</v>
      </c>
    </row>
    <row r="19" spans="2:3" x14ac:dyDescent="0.25">
      <c r="B19" t="s">
        <v>374</v>
      </c>
      <c r="C19" s="2" t="e">
        <f>#REF!</f>
        <v>#REF!</v>
      </c>
    </row>
    <row r="20" spans="2:3" x14ac:dyDescent="0.25">
      <c r="B20" t="s">
        <v>169</v>
      </c>
      <c r="C20" s="2" t="e">
        <f>#REF!</f>
        <v>#REF!</v>
      </c>
    </row>
    <row r="21" spans="2:3" x14ac:dyDescent="0.25">
      <c r="B21" t="s">
        <v>203</v>
      </c>
      <c r="C21" s="2" t="e">
        <f>#REF!</f>
        <v>#REF!</v>
      </c>
    </row>
    <row r="22" spans="2:3" x14ac:dyDescent="0.25">
      <c r="B22" t="s">
        <v>347</v>
      </c>
      <c r="C22" s="2" t="e">
        <f>#REF!</f>
        <v>#REF!</v>
      </c>
    </row>
    <row r="23" spans="2:3" x14ac:dyDescent="0.25">
      <c r="B23" t="s">
        <v>348</v>
      </c>
      <c r="C23" s="2" t="e">
        <f>#REF!</f>
        <v>#REF!</v>
      </c>
    </row>
    <row r="24" spans="2:3" x14ac:dyDescent="0.25">
      <c r="B24" t="s">
        <v>375</v>
      </c>
      <c r="C24" s="2" t="e">
        <f>#REF!</f>
        <v>#REF!</v>
      </c>
    </row>
    <row r="25" spans="2:3" x14ac:dyDescent="0.25">
      <c r="B25" t="s">
        <v>217</v>
      </c>
      <c r="C25" s="2" t="e">
        <f>#REF!</f>
        <v>#REF!</v>
      </c>
    </row>
    <row r="26" spans="2:3" x14ac:dyDescent="0.25">
      <c r="B26" t="s">
        <v>246</v>
      </c>
      <c r="C26" s="2" t="e">
        <f>#REF!</f>
        <v>#REF!</v>
      </c>
    </row>
    <row r="27" spans="2:3" x14ac:dyDescent="0.25">
      <c r="B27" t="s">
        <v>376</v>
      </c>
      <c r="C27" s="1" t="e">
        <f>#REF!</f>
        <v>#REF!</v>
      </c>
    </row>
    <row r="28" spans="2:3" x14ac:dyDescent="0.25">
      <c r="B28" t="s">
        <v>377</v>
      </c>
      <c r="C28" s="1" t="e">
        <f>#REF!</f>
        <v>#REF!</v>
      </c>
    </row>
  </sheetData>
  <mergeCells count="1">
    <mergeCell ref="H4:I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MIPG INSTITUCIONAL</vt:lpstr>
      <vt:lpstr>TABLA DINÁMICA</vt:lpstr>
      <vt:lpstr>PROGRAMACIÓN DE META </vt:lpstr>
      <vt:lpstr>Hoja1</vt:lpstr>
      <vt:lpstr>GRÁFICOAVANCE</vt:lpstr>
      <vt:lpstr>TABLAS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cp:keywords/>
  <dc:description/>
  <cp:lastModifiedBy>MARTHA YANETH RODRIGUEZ OTERO</cp:lastModifiedBy>
  <cp:revision/>
  <dcterms:created xsi:type="dcterms:W3CDTF">2020-11-26T21:38:07Z</dcterms:created>
  <dcterms:modified xsi:type="dcterms:W3CDTF">2022-02-01T19:48:59Z</dcterms:modified>
  <cp:category/>
  <cp:contentStatus/>
</cp:coreProperties>
</file>