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autoCompressPictures="0"/>
  <mc:AlternateContent xmlns:mc="http://schemas.openxmlformats.org/markup-compatibility/2006">
    <mc:Choice Requires="x15">
      <x15ac:absPath xmlns:x15ac="http://schemas.microsoft.com/office/spreadsheetml/2010/11/ac" url="C:\Users\EMPLEO\Desktop\PLAN DE ACCION 2022\"/>
    </mc:Choice>
  </mc:AlternateContent>
  <bookViews>
    <workbookView xWindow="0" yWindow="0" windowWidth="28800" windowHeight="12435"/>
  </bookViews>
  <sheets>
    <sheet name="PA 2022" sheetId="14" r:id="rId1"/>
    <sheet name="Avance a cuatrienio" sheetId="21" state="hidden" r:id="rId2"/>
    <sheet name="Estrategias " sheetId="19" state="hidden" r:id="rId3"/>
    <sheet name="Gastos_Feb" sheetId="18" state="hidden" r:id="rId4"/>
    <sheet name="Gastos_Mar" sheetId="20" r:id="rId5"/>
    <sheet name="Calculos  CDE" sheetId="17" state="hidden" r:id="rId6"/>
    <sheet name="Gastos_Ene" sheetId="15" state="hidden" r:id="rId7"/>
    <sheet name="Recursos Gestionados" sheetId="16" state="hidden" r:id="rId8"/>
  </sheets>
  <definedNames>
    <definedName name="_xlnm._FilterDatabase" localSheetId="0" hidden="1">'PA 2022'!$H$8:$I$20</definedName>
    <definedName name="_xlnm.Print_Area" localSheetId="1">'Avance a cuatrienio'!$A$1:$AI$29</definedName>
    <definedName name="_xlnm.Print_Titles" localSheetId="1">'Avance a cuatrienio'!$3:$14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6" i="16" l="1"/>
  <c r="B27" i="17"/>
  <c r="U18" i="14"/>
  <c r="U17" i="14"/>
  <c r="U16" i="14"/>
  <c r="U15" i="14"/>
  <c r="U14" i="14"/>
  <c r="U13" i="14"/>
  <c r="E1" i="17"/>
  <c r="P9" i="14"/>
  <c r="U9" i="14" s="1"/>
  <c r="Z73" i="20"/>
  <c r="Z72" i="20"/>
  <c r="Z71" i="20"/>
  <c r="Z70" i="20"/>
  <c r="Z69" i="20"/>
  <c r="U73" i="20"/>
  <c r="U72" i="20"/>
  <c r="U71" i="20"/>
  <c r="U70" i="20"/>
  <c r="U69" i="20"/>
  <c r="P73" i="20"/>
  <c r="P72" i="20"/>
  <c r="P71" i="20"/>
  <c r="P70" i="20"/>
  <c r="P69" i="20"/>
  <c r="M73" i="20"/>
  <c r="P19" i="14" s="1"/>
  <c r="U19" i="14" s="1"/>
  <c r="M72" i="20"/>
  <c r="M71" i="20"/>
  <c r="M70" i="20"/>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R23" i="21"/>
  <c r="Q23" i="21"/>
  <c r="P23" i="2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M9" i="14"/>
  <c r="AD15" i="21" s="1"/>
  <c r="AH15" i="21" s="1"/>
  <c r="AE15" i="21" l="1"/>
  <c r="AG15" i="21" s="1"/>
  <c r="AI15" i="21"/>
  <c r="M17" i="14"/>
  <c r="AD24" i="21" s="1"/>
  <c r="M16" i="14"/>
  <c r="AD23" i="21" s="1"/>
  <c r="M15" i="14"/>
  <c r="AD21" i="21" s="1"/>
  <c r="M14" i="14"/>
  <c r="AD20" i="21" s="1"/>
  <c r="M13" i="14"/>
  <c r="AD19" i="21" s="1"/>
  <c r="M12" i="14"/>
  <c r="AD18" i="21" s="1"/>
  <c r="M11" i="14"/>
  <c r="AD17" i="21" s="1"/>
  <c r="AH17" i="21" s="1"/>
  <c r="C15" i="19"/>
  <c r="M18" i="14" s="1"/>
  <c r="AD25" i="21" s="1"/>
  <c r="AI17" i="21" l="1"/>
  <c r="AE17" i="21"/>
  <c r="AG17" i="21" s="1"/>
  <c r="AH23" i="21"/>
  <c r="AE23" i="21"/>
  <c r="AG23" i="21" s="1"/>
  <c r="AH19" i="21"/>
  <c r="AI19" i="21" s="1"/>
  <c r="AE19" i="21"/>
  <c r="AG19" i="21" s="1"/>
  <c r="AH20" i="21"/>
  <c r="AI20" i="21" s="1"/>
  <c r="AE20" i="21"/>
  <c r="AG20" i="21" s="1"/>
  <c r="AH21" i="21"/>
  <c r="AI21" i="21" s="1"/>
  <c r="AI28" i="21" s="1"/>
  <c r="AE21" i="21"/>
  <c r="AG21" i="21" s="1"/>
  <c r="AH24" i="21"/>
  <c r="AE24" i="21"/>
  <c r="AG24" i="21" s="1"/>
  <c r="AE25" i="21"/>
  <c r="AG25" i="21" s="1"/>
  <c r="AH25" i="21"/>
  <c r="AI25" i="21" s="1"/>
  <c r="AE18" i="21"/>
  <c r="AG18" i="21" s="1"/>
  <c r="AG28" i="21" s="1"/>
  <c r="AH18" i="21"/>
  <c r="AI18" i="21" s="1"/>
  <c r="N10" i="14"/>
  <c r="AG30" i="21" l="1"/>
  <c r="V18" i="14"/>
  <c r="V72" i="18"/>
  <c r="V19" i="14" s="1"/>
  <c r="V71" i="18"/>
  <c r="V17" i="14" s="1"/>
  <c r="V70" i="18"/>
  <c r="V15" i="14" s="1"/>
  <c r="V69" i="18"/>
  <c r="V9" i="14" s="1"/>
  <c r="V68" i="18"/>
  <c r="N70" i="18"/>
  <c r="N71" i="18"/>
  <c r="N72" i="18"/>
  <c r="N69" i="18"/>
  <c r="N68" i="18"/>
  <c r="AA9" i="14" l="1"/>
  <c r="V16" i="14"/>
  <c r="V14" i="14"/>
  <c r="AC10" i="14" l="1"/>
  <c r="E9" i="17" l="1"/>
  <c r="V11" i="14" l="1"/>
  <c r="P11" i="14"/>
  <c r="U11" i="14" s="1"/>
  <c r="E6" i="17"/>
  <c r="E5" i="17"/>
  <c r="E4" i="17" s="1"/>
  <c r="B9" i="17"/>
  <c r="B4" i="17"/>
  <c r="A4" i="16"/>
  <c r="F6" i="16"/>
  <c r="B5" i="16"/>
  <c r="B4" i="16"/>
  <c r="A5" i="16"/>
  <c r="H4" i="16"/>
  <c r="H5" i="16"/>
  <c r="H2" i="16"/>
  <c r="H6" i="16" s="1"/>
  <c r="B2" i="16"/>
  <c r="A2" i="16"/>
  <c r="V10" i="14" l="1"/>
  <c r="P10" i="14"/>
  <c r="E21" i="17"/>
  <c r="V12" i="14" s="1"/>
  <c r="E24" i="17"/>
  <c r="V13" i="14" s="1"/>
  <c r="V72" i="15"/>
  <c r="V71" i="15"/>
  <c r="V70" i="15"/>
  <c r="V69" i="15"/>
  <c r="V68" i="15"/>
  <c r="N70" i="15"/>
  <c r="N72" i="15"/>
  <c r="N71" i="15"/>
  <c r="N69" i="15"/>
  <c r="N68" i="15"/>
  <c r="P12" i="14" l="1"/>
  <c r="U12" i="14" s="1"/>
  <c r="U10" i="14"/>
  <c r="V20" i="14"/>
  <c r="N9" i="14"/>
  <c r="A20" i="14"/>
  <c r="N19" i="14"/>
  <c r="N18" i="14"/>
  <c r="N17" i="14"/>
  <c r="N16" i="14"/>
  <c r="N15" i="14"/>
  <c r="N14" i="14"/>
  <c r="N13" i="14"/>
  <c r="N12" i="14"/>
  <c r="N11" i="14"/>
  <c r="N20" i="14" l="1"/>
  <c r="U20" i="14" l="1"/>
  <c r="AA19" i="14"/>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9" i="14"/>
  <c r="AB13" i="14"/>
  <c r="AB12" i="14"/>
  <c r="AB10" i="14"/>
  <c r="AB14" i="14"/>
  <c r="AB9" i="14"/>
  <c r="AB16" i="14"/>
  <c r="AB11" i="14" l="1"/>
</calcChain>
</file>

<file path=xl/sharedStrings.xml><?xml version="1.0" encoding="utf-8"?>
<sst xmlns="http://schemas.openxmlformats.org/spreadsheetml/2006/main" count="1309" uniqueCount="381">
  <si>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</si>
  <si>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</si>
  <si>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</si>
  <si>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</si>
  <si>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</si>
  <si>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</si>
  <si>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</si>
  <si>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</si>
  <si>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</si>
  <si>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</si>
  <si>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</si>
  <si>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</si>
  <si>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</si>
  <si>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</si>
  <si>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</si>
  <si>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</si>
  <si>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</si>
  <si>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</si>
  <si>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</si>
  <si>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</si>
  <si>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</si>
  <si>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</si>
  <si>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</si>
  <si>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</si>
  <si>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</si>
  <si>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</si>
  <si>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</si>
  <si>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</si>
  <si>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</si>
  <si>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</si>
  <si>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</si>
  <si>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</si>
  <si>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</si>
  <si>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</si>
  <si>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</si>
  <si>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</si>
  <si>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</si>
  <si>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</si>
  <si>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</si>
  <si>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</si>
  <si>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</si>
  <si>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</si>
  <si>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</si>
  <si>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</si>
  <si>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</si>
  <si>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</si>
  <si>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</si>
  <si>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</si>
  <si>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</si>
  <si>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</si>
  <si>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</si>
  <si>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</si>
  <si>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</si>
  <si>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</si>
  <si>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</si>
  <si>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</si>
  <si>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</si>
  <si>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</si>
  <si>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</si>
  <si>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</si>
  <si>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</si>
  <si>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</si>
  <si>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</si>
  <si>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</si>
  <si>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</si>
  <si>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</si>
  <si>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</si>
  <si>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</si>
  <si>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</si>
  <si>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</si>
  <si>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</si>
  <si>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</si>
  <si>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</si>
  <si>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</si>
  <si>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</si>
  <si>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</si>
  <si>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</si>
  <si>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</si>
  <si>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</si>
  <si>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</si>
  <si>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</si>
  <si>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</si>
  <si>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</si>
  <si>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</si>
  <si>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</si>
  <si>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</si>
  <si>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</si>
  <si>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</si>
  <si>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</si>
  <si>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</si>
  <si>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</si>
  <si>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</si>
  <si>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</si>
  <si>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</si>
  <si>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</si>
  <si>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</si>
  <si>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</si>
  <si>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</si>
  <si>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</si>
  <si>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</si>
  <si>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</si>
  <si>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</si>
  <si>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</si>
  <si>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</si>
  <si>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</si>
  <si>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</si>
  <si>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</si>
  <si>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</si>
  <si>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</si>
  <si>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</si>
  <si>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</si>
  <si>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</si>
  <si>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</si>
  <si>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</si>
  <si>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</si>
  <si>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</si>
  <si>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</si>
  <si>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</si>
  <si>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</si>
  <si>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</si>
  <si>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</si>
  <si>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</si>
  <si>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</si>
  <si>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</si>
  <si>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</si>
  <si>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</si>
  <si>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</si>
  <si>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</si>
  <si>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</si>
  <si>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</si>
  <si>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</si>
  <si>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</si>
  <si>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</si>
  <si>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</si>
  <si>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</si>
  <si>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</si>
  <si>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</si>
  <si>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</si>
  <si>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</si>
  <si>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</si>
  <si>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</si>
  <si>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</si>
  <si>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</si>
  <si>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</si>
  <si>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</si>
  <si>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</si>
  <si>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</si>
  <si>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</si>
  <si>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</si>
  <si>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</si>
  <si>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</si>
  <si>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</si>
  <si>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</si>
  <si>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</si>
  <si>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</si>
  <si>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</si>
  <si>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</si>
  <si>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</si>
  <si>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</si>
  <si>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</si>
  <si>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</si>
  <si>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</si>
  <si>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</si>
  <si>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</si>
  <si>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</si>
  <si>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</si>
  <si>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</si>
  <si>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</si>
  <si>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</si>
  <si>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</si>
  <si>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</si>
  <si>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</si>
  <si>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</si>
  <si>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</si>
  <si>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</si>
  <si>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</si>
  <si>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</si>
  <si>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</si>
  <si>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</si>
  <si>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</si>
  <si>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</si>
  <si>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</si>
  <si>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</si>
  <si>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</si>
  <si>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</si>
  <si>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</si>
  <si>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</si>
  <si>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</si>
  <si>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</si>
  <si>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</si>
  <si>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</si>
  <si>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</si>
  <si>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</si>
  <si>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</si>
  <si>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</si>
  <si>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</si>
  <si>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</si>
  <si>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</si>
  <si>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</si>
  <si>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</si>
  <si>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</si>
  <si>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</si>
  <si>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</si>
  <si>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</si>
  <si>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</si>
  <si>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</si>
  <si>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</si>
  <si>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</si>
  <si>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</si>
  <si>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</si>
  <si>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</si>
  <si>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</si>
  <si>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</si>
  <si>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</si>
  <si>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</si>
  <si>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</si>
  <si>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</si>
  <si>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</si>
  <si>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</si>
  <si>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</si>
  <si>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</si>
  <si>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</si>
  <si>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</si>
  <si>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</si>
  <si>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</si>
  <si>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</si>
  <si>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</si>
  <si>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</si>
  <si>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</si>
  <si>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</si>
  <si>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</si>
  <si>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</si>
  <si>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</si>
  <si>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</si>
  <si>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</si>
  <si>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</si>
  <si>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</si>
  <si>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</si>
  <si>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</si>
  <si>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</si>
  <si>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</si>
  <si>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</si>
  <si>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</si>
  <si>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</si>
  <si>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</si>
  <si>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</si>
  <si>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</si>
  <si>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</si>
  <si>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</si>
  <si>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</si>
  <si>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</si>
  <si>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</si>
  <si>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</si>
  <si>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</si>
  <si>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</si>
  <si>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</si>
  <si>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</si>
  <si>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</si>
  <si>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</si>
  <si>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</si>
  <si>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</si>
  <si>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</si>
  <si>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</si>
  <si>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</si>
  <si>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</si>
  <si>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</si>
  <si>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</si>
  <si>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</si>
  <si>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</si>
  <si>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</si>
  <si>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</si>
  <si>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</si>
  <si>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</si>
  <si>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</si>
  <si>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</si>
  <si>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</si>
  <si>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</si>
  <si>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</si>
  <si>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</si>
  <si>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</si>
  <si>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</si>
  <si>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</si>
  <si>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</si>
  <si>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</si>
  <si>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</si>
  <si>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</si>
  <si>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</si>
  <si>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</si>
  <si>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</si>
  <si>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</si>
  <si>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</si>
  <si>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</si>
  <si>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</si>
  <si>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</si>
  <si>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</si>
  <si>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</si>
  <si>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</si>
  <si>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</si>
  <si>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</si>
  <si>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</si>
  <si>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</si>
  <si>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</si>
  <si>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</si>
  <si>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</si>
  <si>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</si>
  <si>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</si>
  <si>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</si>
  <si>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</si>
  <si>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</si>
  <si>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</si>
  <si>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</si>
  <si>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</si>
  <si>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</si>
  <si>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</si>
  <si>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</si>
  <si>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</si>
  <si>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</si>
  <si>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</si>
  <si>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</si>
  <si>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</si>
  <si>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</si>
  <si>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</si>
  <si>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</si>
  <si>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</si>
  <si>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</si>
  <si>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</si>
  <si>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</si>
  <si>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</si>
  <si>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</si>
  <si>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</si>
  <si>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</si>
  <si>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</si>
  <si>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</si>
  <si>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</si>
  <si>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</si>
  <si>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</si>
  <si>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</si>
  <si>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</si>
  <si>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</si>
  <si>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</si>
  <si>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</si>
  <si>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</si>
  <si>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</si>
  <si>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</si>
  <si>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</si>
  <si>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</si>
  <si>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</si>
  <si>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</si>
  <si>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</si>
  <si>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</si>
  <si>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</si>
  <si>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</si>
  <si>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</si>
  <si>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</si>
  <si>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</si>
  <si>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</si>
  <si>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</si>
  <si>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</si>
  <si>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</si>
  <si>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</si>
  <si>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</si>
  <si>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</si>
  <si>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</si>
  <si>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</si>
  <si>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</si>
  <si>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</si>
  <si>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</si>
  <si>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</si>
  <si>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</si>
  <si>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</si>
  <si>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</si>
  <si>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</si>
  <si>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LOGRO
CUATRIENIO MAR
2022</t>
  </si>
  <si>
    <t>2022 MARZO</t>
  </si>
  <si>
    <t>Talleres CDE</t>
  </si>
  <si>
    <t>Talleres vitrinismo Beatriz</t>
  </si>
  <si>
    <t>Talleres empleo</t>
  </si>
  <si>
    <t>% AVANCE CUATRIENIO MARZO
2022</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</si>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</sst>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quot;$&quot;\ #,##0;\-&quot;$&quot;\ #,##0"/>
    <numFmt numFmtId="165" formatCode="_-&quot;$&quot;\ * #,##0_-;\-&quot;$&quot;\ * #,##0_-;_-&quot;$&quot;\ * &quot;-&quot;_-;_-@_-"/>
    <numFmt numFmtId="166" formatCode="_-&quot;$&quot;\ * #,##0.00_-;\-&quot;$&quot;\ * #,##0.00_-;_-&quot;$&quot;\ * &quot;-&quot;??_-;_-@_-"/>
    <numFmt numFmtId="167" formatCode="dd/mm/yyyy;@"/>
    <numFmt numFmtId="168" formatCode="_-&quot;$&quot;\ * #,##0_-;\-&quot;$&quot;\ * #,##0_-;_-&quot;$&quot;\ * &quot;-&quot;??_-;_-@_-"/>
    <numFmt numFmtId="169" formatCode="&quot;$&quot;\ #,##0"/>
    <numFmt numFmtId="170" formatCode="_(* #,##0_);_(* \(#,##0\);_(* &quot;-&quot;??_);_(@_)"/>
  </numFmts>
  <fonts count="31"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s>
  <fills count="13">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s>
  <borders count="3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s>
  <cellStyleXfs count="117">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9" fontId="7" fillId="0" borderId="0" applyFont="0" applyFill="0" applyBorder="0" applyAlignment="0" applyProtection="0"/>
    <xf numFmtId="166" fontId="7" fillId="0" borderId="0" applyFont="0" applyFill="0" applyBorder="0" applyAlignment="0" applyProtection="0"/>
    <xf numFmtId="0" fontId="9" fillId="0" borderId="0"/>
    <xf numFmtId="0" fontId="4" fillId="0" borderId="0"/>
    <xf numFmtId="0" fontId="4" fillId="0" borderId="0"/>
    <xf numFmtId="165" fontId="7" fillId="0" borderId="0" applyFont="0" applyFill="0" applyBorder="0" applyAlignment="0" applyProtection="0"/>
    <xf numFmtId="0" fontId="3" fillId="0" borderId="0"/>
    <xf numFmtId="0" fontId="2" fillId="0" borderId="0"/>
    <xf numFmtId="43" fontId="7" fillId="0" borderId="0" applyFont="0" applyFill="0" applyBorder="0" applyAlignment="0" applyProtection="0"/>
    <xf numFmtId="0" fontId="1" fillId="0" borderId="0"/>
  </cellStyleXfs>
  <cellXfs count="247">
    <xf numFmtId="0" fontId="0" fillId="0" borderId="0" xfId="0"/>
    <xf numFmtId="0" fontId="0" fillId="0" borderId="0" xfId="0" applyFont="1"/>
    <xf numFmtId="0" fontId="0" fillId="3" borderId="0" xfId="0" applyFont="1" applyFill="1" applyBorder="1" applyAlignment="1">
      <alignment vertical="top"/>
    </xf>
    <xf numFmtId="0" fontId="0" fillId="3" borderId="6" xfId="0" applyFont="1" applyFill="1" applyBorder="1" applyAlignment="1">
      <alignment vertical="top"/>
    </xf>
    <xf numFmtId="0" fontId="0" fillId="3" borderId="0" xfId="0" applyFont="1" applyFill="1" applyBorder="1"/>
    <xf numFmtId="0" fontId="0" fillId="3" borderId="6" xfId="0" applyFont="1" applyFill="1" applyBorder="1"/>
    <xf numFmtId="9" fontId="11" fillId="2" borderId="2" xfId="0" applyNumberFormat="1" applyFont="1" applyFill="1" applyBorder="1" applyAlignment="1">
      <alignment horizontal="center" vertical="center"/>
    </xf>
    <xf numFmtId="0" fontId="10" fillId="2" borderId="2" xfId="0" applyFont="1" applyFill="1" applyBorder="1" applyAlignment="1">
      <alignment vertical="center"/>
    </xf>
    <xf numFmtId="168" fontId="11" fillId="2" borderId="2" xfId="108" applyNumberFormat="1" applyFont="1" applyFill="1" applyBorder="1" applyAlignment="1">
      <alignment vertical="center"/>
    </xf>
    <xf numFmtId="9" fontId="11" fillId="2" borderId="2" xfId="107" applyFont="1" applyFill="1" applyBorder="1" applyAlignment="1">
      <alignment horizontal="center" vertical="center" wrapText="1"/>
    </xf>
    <xf numFmtId="0" fontId="11" fillId="2" borderId="4" xfId="0" applyFont="1" applyFill="1" applyBorder="1" applyAlignment="1">
      <alignment horizontal="center" vertical="center"/>
    </xf>
    <xf numFmtId="0" fontId="10" fillId="2" borderId="4" xfId="0" applyFont="1" applyFill="1" applyBorder="1" applyAlignment="1">
      <alignment horizontal="justify"/>
    </xf>
    <xf numFmtId="0" fontId="10" fillId="2" borderId="5" xfId="0" applyFont="1" applyFill="1" applyBorder="1"/>
    <xf numFmtId="9" fontId="11" fillId="2" borderId="5" xfId="0" applyNumberFormat="1" applyFont="1" applyFill="1" applyBorder="1" applyAlignment="1">
      <alignment horizontal="center" vertical="center"/>
    </xf>
    <xf numFmtId="9" fontId="11" fillId="2" borderId="3" xfId="0" applyNumberFormat="1" applyFont="1" applyFill="1" applyBorder="1" applyAlignment="1">
      <alignment horizontal="center" vertical="center"/>
    </xf>
    <xf numFmtId="168" fontId="10" fillId="2" borderId="2" xfId="108" applyNumberFormat="1" applyFont="1" applyFill="1" applyBorder="1" applyAlignment="1">
      <alignment vertical="center"/>
    </xf>
    <xf numFmtId="0" fontId="0" fillId="0" borderId="2" xfId="0" applyFont="1" applyBorder="1" applyAlignment="1">
      <alignment vertical="center" wrapText="1"/>
    </xf>
    <xf numFmtId="0" fontId="10" fillId="0" borderId="2" xfId="0" applyFont="1" applyBorder="1" applyAlignment="1">
      <alignment horizontal="justify" vertical="center" wrapText="1"/>
    </xf>
    <xf numFmtId="0" fontId="11" fillId="2" borderId="2" xfId="0" applyFont="1" applyFill="1" applyBorder="1" applyAlignment="1">
      <alignment horizontal="justify" vertical="center" wrapText="1"/>
    </xf>
    <xf numFmtId="0" fontId="13" fillId="0" borderId="2" xfId="0" applyFont="1" applyBorder="1" applyAlignment="1">
      <alignment horizontal="justify" vertical="center" wrapText="1"/>
    </xf>
    <xf numFmtId="3" fontId="0" fillId="2" borderId="2" xfId="0" applyNumberFormat="1" applyFont="1" applyFill="1" applyBorder="1" applyAlignment="1">
      <alignment horizontal="center" vertical="center" wrapText="1"/>
    </xf>
    <xf numFmtId="9" fontId="0" fillId="0" borderId="2" xfId="0" applyNumberFormat="1" applyFont="1" applyBorder="1" applyAlignment="1">
      <alignment horizontal="center" vertical="center"/>
    </xf>
    <xf numFmtId="9" fontId="10" fillId="0" borderId="2" xfId="107" applyFont="1" applyFill="1" applyBorder="1" applyAlignment="1">
      <alignment horizontal="center" vertical="center" wrapText="1"/>
    </xf>
    <xf numFmtId="169" fontId="10" fillId="0" borderId="2" xfId="0" applyNumberFormat="1" applyFont="1" applyBorder="1" applyAlignment="1">
      <alignment horizontal="center" vertical="center" wrapText="1"/>
    </xf>
    <xf numFmtId="9" fontId="0" fillId="2" borderId="2" xfId="0" applyNumberFormat="1" applyFont="1" applyFill="1" applyBorder="1" applyAlignment="1">
      <alignment horizontal="center" vertical="center" wrapText="1"/>
    </xf>
    <xf numFmtId="169" fontId="10" fillId="0" borderId="2" xfId="108" applyNumberFormat="1" applyFont="1" applyFill="1" applyBorder="1" applyAlignment="1">
      <alignment horizontal="right" vertical="center" wrapText="1"/>
    </xf>
    <xf numFmtId="169" fontId="12" fillId="0" borderId="2" xfId="0" applyNumberFormat="1" applyFont="1" applyBorder="1" applyAlignment="1">
      <alignment horizontal="right" vertical="center" wrapText="1"/>
    </xf>
    <xf numFmtId="0" fontId="0" fillId="0" borderId="2" xfId="0" applyFont="1" applyBorder="1" applyAlignment="1">
      <alignment horizontal="right"/>
    </xf>
    <xf numFmtId="169" fontId="0" fillId="0" borderId="0" xfId="0" applyNumberFormat="1" applyFont="1"/>
    <xf numFmtId="167" fontId="0" fillId="0" borderId="2" xfId="0" applyNumberFormat="1" applyFont="1" applyBorder="1" applyAlignment="1">
      <alignment horizontal="justify" vertical="center" wrapText="1"/>
    </xf>
    <xf numFmtId="0" fontId="0" fillId="3" borderId="0" xfId="0" applyFont="1" applyFill="1" applyBorder="1" applyAlignment="1">
      <alignment horizontal="right" vertical="top"/>
    </xf>
    <xf numFmtId="168" fontId="10" fillId="2" borderId="2" xfId="108" applyNumberFormat="1" applyFont="1" applyFill="1" applyBorder="1" applyAlignment="1">
      <alignment horizontal="right" vertical="center"/>
    </xf>
    <xf numFmtId="0" fontId="0" fillId="0" borderId="0" xfId="0" applyFont="1" applyAlignment="1">
      <alignment horizontal="right"/>
    </xf>
    <xf numFmtId="169" fontId="12" fillId="0" borderId="2" xfId="0" applyNumberFormat="1" applyFont="1" applyFill="1" applyBorder="1" applyAlignment="1">
      <alignment horizontal="right" vertical="center" wrapText="1"/>
    </xf>
    <xf numFmtId="0" fontId="0" fillId="0" borderId="2" xfId="0" applyFont="1" applyFill="1" applyBorder="1" applyAlignment="1">
      <alignment horizontal="right"/>
    </xf>
    <xf numFmtId="0" fontId="0" fillId="0" borderId="0" xfId="0" applyFont="1" applyAlignment="1">
      <alignment horizontal="center"/>
    </xf>
    <xf numFmtId="0" fontId="10" fillId="3" borderId="0" xfId="0" applyFont="1" applyFill="1" applyBorder="1" applyAlignment="1">
      <alignment vertical="top"/>
    </xf>
    <xf numFmtId="0" fontId="10" fillId="0" borderId="0" xfId="0" applyFont="1"/>
    <xf numFmtId="169" fontId="10" fillId="0" borderId="1" xfId="0" applyNumberFormat="1" applyFont="1" applyFill="1" applyBorder="1" applyAlignment="1">
      <alignment horizontal="center" vertical="center" wrapText="1"/>
    </xf>
    <xf numFmtId="169" fontId="10" fillId="0" borderId="1" xfId="0" applyNumberFormat="1" applyFont="1" applyBorder="1" applyAlignment="1">
      <alignment horizontal="center" vertical="center" wrapText="1"/>
    </xf>
    <xf numFmtId="1" fontId="0" fillId="0" borderId="2" xfId="0" applyNumberFormat="1" applyFont="1" applyBorder="1" applyAlignment="1">
      <alignment horizontal="right" vertical="center"/>
    </xf>
    <xf numFmtId="1" fontId="0" fillId="0" borderId="2" xfId="0" applyNumberFormat="1" applyFont="1" applyBorder="1" applyAlignment="1">
      <alignment horizontal="right" vertical="center" wrapText="1"/>
    </xf>
    <xf numFmtId="0" fontId="0" fillId="3" borderId="0" xfId="0" applyFont="1" applyFill="1" applyBorder="1" applyAlignment="1">
      <alignment horizontal="center" vertical="top"/>
    </xf>
    <xf numFmtId="168" fontId="10" fillId="2" borderId="2" xfId="108" applyNumberFormat="1" applyFont="1" applyFill="1" applyBorder="1" applyAlignment="1">
      <alignment horizontal="center" vertical="center"/>
    </xf>
    <xf numFmtId="167" fontId="10" fillId="0" borderId="2" xfId="0" applyNumberFormat="1" applyFont="1" applyBorder="1" applyAlignment="1">
      <alignment horizontal="justify" vertical="center" wrapText="1"/>
    </xf>
    <xf numFmtId="9" fontId="10" fillId="0" borderId="1" xfId="107" applyFont="1" applyFill="1" applyBorder="1" applyAlignment="1">
      <alignment horizontal="center" vertical="center" wrapText="1"/>
    </xf>
    <xf numFmtId="0" fontId="11" fillId="2" borderId="2" xfId="0" applyFont="1" applyFill="1" applyBorder="1" applyAlignment="1">
      <alignment horizontal="center" vertical="center"/>
    </xf>
    <xf numFmtId="0" fontId="11" fillId="2" borderId="2" xfId="0" applyFont="1" applyFill="1" applyBorder="1" applyAlignment="1">
      <alignment horizontal="center" vertical="center" wrapText="1"/>
    </xf>
    <xf numFmtId="3" fontId="0" fillId="2"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xf>
    <xf numFmtId="167" fontId="0" fillId="0" borderId="2" xfId="0" applyNumberFormat="1" applyFont="1" applyBorder="1" applyAlignment="1">
      <alignment horizontal="center" vertical="center" wrapText="1"/>
    </xf>
    <xf numFmtId="0" fontId="0" fillId="0" borderId="2" xfId="0" applyFont="1" applyBorder="1" applyAlignment="1">
      <alignment horizontal="justify" vertical="center" wrapText="1"/>
    </xf>
    <xf numFmtId="0" fontId="8" fillId="0" borderId="2" xfId="0" applyFont="1" applyBorder="1" applyAlignment="1">
      <alignment horizontal="center" vertical="center"/>
    </xf>
    <xf numFmtId="0" fontId="8" fillId="0" borderId="1" xfId="0" applyFont="1" applyBorder="1" applyAlignment="1">
      <alignment horizontal="center" vertical="center"/>
    </xf>
    <xf numFmtId="165" fontId="10" fillId="3" borderId="0" xfId="112" applyFont="1" applyFill="1" applyBorder="1" applyAlignment="1">
      <alignment vertical="top"/>
    </xf>
    <xf numFmtId="169" fontId="10" fillId="0" borderId="2" xfId="0" applyNumberFormat="1" applyFont="1" applyFill="1" applyBorder="1" applyAlignment="1">
      <alignment horizontal="right" vertical="center" wrapText="1"/>
    </xf>
    <xf numFmtId="0" fontId="10" fillId="0" borderId="2" xfId="0" applyFont="1" applyBorder="1" applyAlignment="1">
      <alignment horizontal="center" vertical="center" wrapText="1"/>
    </xf>
    <xf numFmtId="164" fontId="11" fillId="2" borderId="2" xfId="108" applyNumberFormat="1" applyFont="1" applyFill="1" applyBorder="1" applyAlignment="1">
      <alignment horizontal="right" vertical="center" wrapText="1"/>
    </xf>
    <xf numFmtId="164" fontId="11" fillId="2" borderId="1" xfId="108" applyNumberFormat="1" applyFont="1" applyFill="1" applyBorder="1" applyAlignment="1">
      <alignment horizontal="right" vertical="center" wrapText="1"/>
    </xf>
    <xf numFmtId="14" fontId="0" fillId="3" borderId="0" xfId="0" applyNumberFormat="1" applyFont="1" applyFill="1" applyBorder="1" applyAlignment="1">
      <alignment vertical="top"/>
    </xf>
    <xf numFmtId="14" fontId="8" fillId="3" borderId="0" xfId="0" applyNumberFormat="1" applyFont="1" applyFill="1" applyBorder="1" applyAlignment="1">
      <alignment vertical="top"/>
    </xf>
    <xf numFmtId="0" fontId="0" fillId="2" borderId="2" xfId="0" applyFont="1" applyFill="1" applyBorder="1" applyAlignment="1">
      <alignment vertical="center"/>
    </xf>
    <xf numFmtId="0" fontId="3" fillId="0" borderId="0" xfId="113"/>
    <xf numFmtId="4" fontId="15" fillId="4" borderId="7" xfId="113" applyNumberFormat="1" applyFont="1" applyFill="1" applyBorder="1" applyAlignment="1">
      <alignment horizontal="right" wrapText="1"/>
    </xf>
    <xf numFmtId="0" fontId="15" fillId="4" borderId="7" xfId="113" applyFont="1" applyFill="1" applyBorder="1" applyAlignment="1">
      <alignment horizontal="right" wrapText="1"/>
    </xf>
    <xf numFmtId="0" fontId="15" fillId="4" borderId="7" xfId="113" applyFont="1" applyFill="1" applyBorder="1" applyAlignment="1">
      <alignment wrapText="1"/>
    </xf>
    <xf numFmtId="0" fontId="16" fillId="0" borderId="7" xfId="113" applyFont="1" applyBorder="1" applyAlignment="1">
      <alignment horizontal="center" vertical="center" wrapText="1"/>
    </xf>
    <xf numFmtId="0" fontId="15" fillId="0" borderId="0" xfId="113" applyFont="1" applyAlignment="1">
      <alignment wrapText="1"/>
    </xf>
    <xf numFmtId="0" fontId="17" fillId="0" borderId="0" xfId="113" applyFont="1" applyAlignment="1">
      <alignment wrapText="1"/>
    </xf>
    <xf numFmtId="0" fontId="17" fillId="5" borderId="0" xfId="113" applyFont="1" applyFill="1" applyAlignment="1">
      <alignment wrapText="1"/>
    </xf>
    <xf numFmtId="0" fontId="17" fillId="6" borderId="0" xfId="113" applyFont="1" applyFill="1" applyAlignment="1">
      <alignment wrapText="1"/>
    </xf>
    <xf numFmtId="0" fontId="18" fillId="5" borderId="0" xfId="113" applyFont="1" applyFill="1" applyAlignment="1">
      <alignment wrapText="1"/>
    </xf>
    <xf numFmtId="4" fontId="3" fillId="0" borderId="0" xfId="113" applyNumberFormat="1"/>
    <xf numFmtId="0" fontId="17" fillId="0" borderId="0" xfId="113" applyFont="1" applyAlignment="1">
      <alignment horizontal="center" wrapText="1"/>
    </xf>
    <xf numFmtId="0" fontId="15" fillId="4" borderId="7" xfId="113" applyFont="1" applyFill="1" applyBorder="1" applyAlignment="1">
      <alignment horizontal="center" wrapText="1"/>
    </xf>
    <xf numFmtId="0" fontId="3"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8" fontId="0" fillId="0" borderId="0" xfId="108" applyNumberFormat="1" applyFont="1" applyAlignment="1">
      <alignment horizontal="justify" vertical="center"/>
    </xf>
    <xf numFmtId="0" fontId="0" fillId="0" borderId="0" xfId="0" applyAlignment="1">
      <alignment horizontal="center" vertical="center"/>
    </xf>
    <xf numFmtId="168" fontId="0" fillId="0" borderId="0" xfId="0" applyNumberForma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168" fontId="0" fillId="0" borderId="0" xfId="108" applyNumberFormat="1" applyFont="1" applyAlignment="1">
      <alignment vertical="center"/>
    </xf>
    <xf numFmtId="0" fontId="0" fillId="0" borderId="0" xfId="0" applyFill="1" applyAlignment="1">
      <alignment vertical="center"/>
    </xf>
    <xf numFmtId="0" fontId="0" fillId="0" borderId="0" xfId="0" applyFill="1" applyAlignment="1">
      <alignment vertical="center" wrapText="1"/>
    </xf>
    <xf numFmtId="168" fontId="0" fillId="0" borderId="0" xfId="0" applyNumberFormat="1" applyFill="1" applyAlignment="1">
      <alignment vertical="center"/>
    </xf>
    <xf numFmtId="0" fontId="8" fillId="0" borderId="0" xfId="0" applyFont="1" applyAlignment="1">
      <alignment horizontal="center"/>
    </xf>
    <xf numFmtId="0" fontId="8" fillId="0" borderId="0" xfId="0" applyFont="1" applyAlignment="1">
      <alignment vertical="center"/>
    </xf>
    <xf numFmtId="0" fontId="8" fillId="0" borderId="0" xfId="0" applyFont="1" applyAlignment="1">
      <alignment vertical="center" wrapText="1"/>
    </xf>
    <xf numFmtId="168" fontId="8" fillId="0" borderId="0" xfId="0" applyNumberFormat="1" applyFont="1" applyAlignment="1">
      <alignment vertical="center"/>
    </xf>
    <xf numFmtId="0" fontId="8" fillId="0" borderId="0" xfId="0" applyFont="1" applyFill="1" applyAlignment="1">
      <alignment vertical="center"/>
    </xf>
    <xf numFmtId="0" fontId="8" fillId="0" borderId="0" xfId="0" applyFont="1" applyFill="1" applyAlignment="1">
      <alignment vertical="center" wrapText="1"/>
    </xf>
    <xf numFmtId="168" fontId="8" fillId="0" borderId="0" xfId="0" applyNumberFormat="1" applyFont="1" applyFill="1" applyAlignment="1">
      <alignment vertical="center"/>
    </xf>
    <xf numFmtId="0" fontId="17" fillId="0" borderId="0" xfId="113" applyFont="1" applyAlignment="1">
      <alignment wrapText="1"/>
    </xf>
    <xf numFmtId="0" fontId="2" fillId="0" borderId="0" xfId="114"/>
    <xf numFmtId="4" fontId="15" fillId="4" borderId="7" xfId="114" applyNumberFormat="1" applyFont="1" applyFill="1" applyBorder="1" applyAlignment="1">
      <alignment horizontal="right" wrapText="1"/>
    </xf>
    <xf numFmtId="0" fontId="15" fillId="4" borderId="7" xfId="114" applyFont="1" applyFill="1" applyBorder="1" applyAlignment="1">
      <alignment horizontal="right" wrapText="1"/>
    </xf>
    <xf numFmtId="0" fontId="15" fillId="4" borderId="7" xfId="114" applyFont="1" applyFill="1" applyBorder="1" applyAlignment="1">
      <alignment wrapText="1"/>
    </xf>
    <xf numFmtId="0" fontId="16" fillId="0" borderId="7" xfId="114" applyFont="1" applyBorder="1" applyAlignment="1">
      <alignment horizontal="center" vertical="center" wrapText="1"/>
    </xf>
    <xf numFmtId="0" fontId="15" fillId="0" borderId="0" xfId="114" applyFont="1" applyAlignment="1">
      <alignment wrapText="1"/>
    </xf>
    <xf numFmtId="0" fontId="17" fillId="0" borderId="0" xfId="114" applyFont="1" applyAlignment="1">
      <alignment wrapText="1"/>
    </xf>
    <xf numFmtId="4" fontId="2" fillId="0" borderId="0" xfId="114" applyNumberFormat="1"/>
    <xf numFmtId="168" fontId="8" fillId="0" borderId="0" xfId="0" applyNumberFormat="1" applyFont="1" applyAlignment="1">
      <alignment horizontal="center"/>
    </xf>
    <xf numFmtId="4" fontId="0" fillId="7" borderId="0" xfId="0" applyNumberFormat="1" applyFill="1"/>
    <xf numFmtId="9" fontId="0" fillId="5" borderId="2" xfId="0" applyNumberFormat="1" applyFont="1" applyFill="1" applyBorder="1" applyAlignment="1">
      <alignment horizontal="center" vertical="center"/>
    </xf>
    <xf numFmtId="3" fontId="10" fillId="0" borderId="2" xfId="0" applyNumberFormat="1"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3" fontId="10" fillId="0" borderId="1" xfId="0" applyNumberFormat="1" applyFont="1" applyFill="1" applyBorder="1" applyAlignment="1">
      <alignment horizontal="center" vertical="center" wrapText="1"/>
    </xf>
    <xf numFmtId="3" fontId="13" fillId="0" borderId="2" xfId="0" applyNumberFormat="1" applyFont="1" applyFill="1" applyBorder="1" applyAlignment="1">
      <alignment horizontal="center" vertical="center" wrapText="1"/>
    </xf>
    <xf numFmtId="9" fontId="13" fillId="0" borderId="2" xfId="0" applyNumberFormat="1" applyFont="1" applyFill="1" applyBorder="1" applyAlignment="1">
      <alignment horizontal="center" vertical="center" wrapText="1"/>
    </xf>
    <xf numFmtId="0" fontId="1" fillId="0" borderId="0" xfId="116"/>
    <xf numFmtId="4" fontId="15" fillId="4" borderId="7" xfId="116" applyNumberFormat="1" applyFont="1" applyFill="1" applyBorder="1" applyAlignment="1">
      <alignment horizontal="right" wrapText="1"/>
    </xf>
    <xf numFmtId="0" fontId="15" fillId="4" borderId="7" xfId="116" applyFont="1" applyFill="1" applyBorder="1" applyAlignment="1">
      <alignment horizontal="right" wrapText="1"/>
    </xf>
    <xf numFmtId="0" fontId="15" fillId="4" borderId="7" xfId="116" applyFont="1" applyFill="1" applyBorder="1" applyAlignment="1">
      <alignment wrapText="1"/>
    </xf>
    <xf numFmtId="0" fontId="16" fillId="0" borderId="7" xfId="116" applyFont="1" applyBorder="1" applyAlignment="1">
      <alignment horizontal="center" vertical="center" wrapText="1"/>
    </xf>
    <xf numFmtId="0" fontId="15" fillId="0" borderId="0" xfId="116" applyFont="1" applyAlignment="1">
      <alignment wrapText="1"/>
    </xf>
    <xf numFmtId="0" fontId="17" fillId="0" borderId="0" xfId="116" applyFont="1" applyAlignment="1">
      <alignment wrapText="1"/>
    </xf>
    <xf numFmtId="0" fontId="15" fillId="5" borderId="7" xfId="116" applyFont="1" applyFill="1" applyBorder="1" applyAlignment="1">
      <alignment wrapText="1"/>
    </xf>
    <xf numFmtId="4" fontId="15" fillId="5" borderId="7" xfId="116" applyNumberFormat="1" applyFont="1" applyFill="1" applyBorder="1" applyAlignment="1">
      <alignment horizontal="right" wrapText="1"/>
    </xf>
    <xf numFmtId="0" fontId="15" fillId="5" borderId="7" xfId="116" applyFont="1" applyFill="1" applyBorder="1" applyAlignment="1">
      <alignment horizontal="right" wrapText="1"/>
    </xf>
    <xf numFmtId="0" fontId="1" fillId="5" borderId="0" xfId="116" applyFill="1"/>
    <xf numFmtId="0" fontId="21" fillId="0" borderId="0" xfId="0" applyFont="1"/>
    <xf numFmtId="0" fontId="21" fillId="0" borderId="0" xfId="0" applyFont="1" applyFill="1"/>
    <xf numFmtId="170" fontId="21" fillId="0" borderId="0" xfId="0" applyNumberFormat="1" applyFont="1" applyFill="1"/>
    <xf numFmtId="0" fontId="21" fillId="0" borderId="0" xfId="0" applyFont="1" applyFill="1" applyAlignment="1">
      <alignment horizontal="center" vertical="center"/>
    </xf>
    <xf numFmtId="0" fontId="21" fillId="0" borderId="0" xfId="0" applyFont="1" applyFill="1" applyAlignment="1"/>
    <xf numFmtId="0" fontId="21" fillId="0" borderId="0" xfId="0" applyFont="1" applyFill="1" applyAlignment="1">
      <alignment horizontal="center"/>
    </xf>
    <xf numFmtId="0" fontId="22" fillId="0" borderId="8" xfId="0" applyFont="1" applyBorder="1" applyAlignment="1" applyProtection="1">
      <alignment horizontal="center" vertical="center" wrapText="1"/>
    </xf>
    <xf numFmtId="0" fontId="22" fillId="0" borderId="9" xfId="0" applyFont="1" applyBorder="1" applyAlignment="1" applyProtection="1">
      <alignment horizontal="center" vertical="center" wrapText="1"/>
    </xf>
    <xf numFmtId="0" fontId="22" fillId="0" borderId="0" xfId="0" applyFont="1" applyFill="1" applyBorder="1" applyAlignment="1" applyProtection="1">
      <alignment horizontal="center" vertical="center" wrapText="1"/>
    </xf>
    <xf numFmtId="0" fontId="22" fillId="0" borderId="0" xfId="0" applyFont="1" applyFill="1" applyBorder="1" applyAlignment="1" applyProtection="1">
      <alignment vertical="center" wrapText="1"/>
    </xf>
    <xf numFmtId="0" fontId="23" fillId="0" borderId="10" xfId="0" applyFont="1" applyFill="1" applyBorder="1" applyAlignment="1" applyProtection="1">
      <alignment horizontal="center" vertical="center" wrapText="1"/>
    </xf>
    <xf numFmtId="167" fontId="23" fillId="0" borderId="11" xfId="0" applyNumberFormat="1" applyFont="1" applyBorder="1" applyAlignment="1" applyProtection="1">
      <alignment horizontal="center" vertical="center" wrapText="1"/>
    </xf>
    <xf numFmtId="0" fontId="22" fillId="2" borderId="2"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1" fillId="2" borderId="2" xfId="0" applyFont="1" applyFill="1" applyBorder="1" applyAlignment="1">
      <alignment horizontal="center" vertical="center" wrapText="1"/>
    </xf>
    <xf numFmtId="167" fontId="21" fillId="2" borderId="2" xfId="0" applyNumberFormat="1" applyFont="1" applyFill="1" applyBorder="1" applyAlignment="1">
      <alignment horizontal="center" vertical="center"/>
    </xf>
    <xf numFmtId="0" fontId="25" fillId="2" borderId="4" xfId="0" applyFont="1" applyFill="1" applyBorder="1" applyAlignment="1">
      <alignment horizontal="justify" vertical="center" wrapText="1"/>
    </xf>
    <xf numFmtId="3" fontId="26" fillId="2" borderId="19" xfId="0" applyNumberFormat="1" applyFont="1" applyFill="1" applyBorder="1" applyAlignment="1">
      <alignment horizontal="center" vertical="center"/>
    </xf>
    <xf numFmtId="3" fontId="26" fillId="2" borderId="3" xfId="0" applyNumberFormat="1" applyFont="1" applyFill="1" applyBorder="1" applyAlignment="1">
      <alignment horizontal="center" vertical="center"/>
    </xf>
    <xf numFmtId="3" fontId="26" fillId="2" borderId="2" xfId="0" applyNumberFormat="1" applyFont="1" applyFill="1" applyBorder="1" applyAlignment="1">
      <alignment horizontal="center" vertical="center"/>
    </xf>
    <xf numFmtId="9" fontId="27" fillId="2" borderId="2" xfId="0" applyNumberFormat="1" applyFont="1" applyFill="1" applyBorder="1" applyAlignment="1">
      <alignment horizontal="center" vertical="center"/>
    </xf>
    <xf numFmtId="9" fontId="26" fillId="2" borderId="2" xfId="0" applyNumberFormat="1" applyFont="1" applyFill="1" applyBorder="1" applyAlignment="1">
      <alignment horizontal="center" vertical="center"/>
    </xf>
    <xf numFmtId="9" fontId="28" fillId="8" borderId="2" xfId="0" applyNumberFormat="1" applyFont="1" applyFill="1" applyBorder="1" applyAlignment="1">
      <alignment horizontal="center" vertical="center"/>
    </xf>
    <xf numFmtId="170" fontId="26" fillId="2" borderId="2" xfId="115" applyNumberFormat="1" applyFont="1" applyFill="1" applyBorder="1" applyAlignment="1">
      <alignment horizontal="center" vertical="center"/>
    </xf>
    <xf numFmtId="9" fontId="26" fillId="2" borderId="2" xfId="107" applyFont="1" applyFill="1" applyBorder="1" applyAlignment="1">
      <alignment horizontal="center" vertical="center"/>
    </xf>
    <xf numFmtId="9" fontId="28" fillId="2" borderId="2" xfId="0" applyNumberFormat="1" applyFont="1" applyFill="1" applyBorder="1" applyAlignment="1">
      <alignment horizontal="center" vertical="center"/>
    </xf>
    <xf numFmtId="9" fontId="28" fillId="5" borderId="2" xfId="0" applyNumberFormat="1" applyFont="1" applyFill="1" applyBorder="1" applyAlignment="1">
      <alignment horizontal="center" vertical="center"/>
    </xf>
    <xf numFmtId="9" fontId="26" fillId="2" borderId="4" xfId="107" applyFont="1" applyFill="1" applyBorder="1" applyAlignment="1">
      <alignment horizontal="center" vertical="center"/>
    </xf>
    <xf numFmtId="170" fontId="26" fillId="2" borderId="2" xfId="115" applyNumberFormat="1" applyFont="1" applyFill="1" applyBorder="1" applyAlignment="1">
      <alignment vertical="center"/>
    </xf>
    <xf numFmtId="170" fontId="26" fillId="2" borderId="19" xfId="115" applyNumberFormat="1" applyFont="1" applyFill="1" applyBorder="1" applyAlignment="1">
      <alignment horizontal="center" vertical="center"/>
    </xf>
    <xf numFmtId="9" fontId="26" fillId="2" borderId="3" xfId="107" applyFont="1" applyFill="1" applyBorder="1" applyAlignment="1">
      <alignment horizontal="center" vertical="center"/>
    </xf>
    <xf numFmtId="9" fontId="21" fillId="0" borderId="0" xfId="107" applyFont="1"/>
    <xf numFmtId="9" fontId="26" fillId="2" borderId="19" xfId="0" applyNumberFormat="1" applyFont="1" applyFill="1" applyBorder="1" applyAlignment="1">
      <alignment horizontal="center" vertical="center"/>
    </xf>
    <xf numFmtId="9" fontId="26" fillId="2" borderId="3" xfId="0" applyNumberFormat="1" applyFont="1" applyFill="1" applyBorder="1" applyAlignment="1">
      <alignment horizontal="center" vertical="center"/>
    </xf>
    <xf numFmtId="9" fontId="28" fillId="9" borderId="2" xfId="0" applyNumberFormat="1" applyFont="1" applyFill="1" applyBorder="1" applyAlignment="1">
      <alignment horizontal="center" vertical="center"/>
    </xf>
    <xf numFmtId="9" fontId="26" fillId="2" borderId="2" xfId="107" applyFont="1" applyFill="1" applyBorder="1" applyAlignment="1">
      <alignment vertical="center"/>
    </xf>
    <xf numFmtId="9" fontId="26" fillId="2" borderId="19" xfId="107" applyFont="1" applyFill="1" applyBorder="1" applyAlignment="1">
      <alignment horizontal="center" vertical="center"/>
    </xf>
    <xf numFmtId="0" fontId="21" fillId="10" borderId="26" xfId="0" applyFont="1" applyFill="1" applyBorder="1" applyAlignment="1">
      <alignment horizontal="center" vertical="center" wrapText="1"/>
    </xf>
    <xf numFmtId="0" fontId="21" fillId="2" borderId="4" xfId="0" applyFont="1" applyFill="1" applyBorder="1"/>
    <xf numFmtId="43" fontId="26" fillId="2" borderId="4" xfId="115" applyFont="1" applyFill="1" applyBorder="1" applyAlignment="1">
      <alignment horizontal="center" vertical="center"/>
    </xf>
    <xf numFmtId="0" fontId="21" fillId="11" borderId="26" xfId="0" applyFont="1" applyFill="1" applyBorder="1" applyAlignment="1">
      <alignment horizontal="center" vertical="center" wrapText="1"/>
    </xf>
    <xf numFmtId="0" fontId="21" fillId="11" borderId="27" xfId="0" applyFont="1" applyFill="1" applyBorder="1" applyAlignment="1">
      <alignment horizontal="center" vertical="center" wrapText="1"/>
    </xf>
    <xf numFmtId="0" fontId="21" fillId="0" borderId="26" xfId="0" applyFont="1" applyFill="1" applyBorder="1" applyAlignment="1">
      <alignment horizontal="center" vertical="center" wrapText="1"/>
    </xf>
    <xf numFmtId="9" fontId="26" fillId="2" borderId="28" xfId="0" applyNumberFormat="1" applyFont="1" applyFill="1" applyBorder="1" applyAlignment="1">
      <alignment horizontal="center" vertical="center"/>
    </xf>
    <xf numFmtId="9" fontId="26" fillId="2" borderId="4" xfId="115" applyNumberFormat="1" applyFont="1" applyFill="1" applyBorder="1" applyAlignment="1">
      <alignment horizontal="center" vertical="center"/>
    </xf>
    <xf numFmtId="170" fontId="26" fillId="2" borderId="28" xfId="115" applyNumberFormat="1" applyFont="1" applyFill="1" applyBorder="1" applyAlignment="1">
      <alignment horizontal="center" vertical="center"/>
    </xf>
    <xf numFmtId="0" fontId="21" fillId="0" borderId="2" xfId="0" applyFont="1" applyFill="1" applyBorder="1"/>
    <xf numFmtId="167" fontId="21" fillId="0" borderId="2" xfId="0" applyNumberFormat="1" applyFont="1" applyFill="1" applyBorder="1" applyAlignment="1">
      <alignment horizontal="center" vertical="center"/>
    </xf>
    <xf numFmtId="3" fontId="21" fillId="0" borderId="22" xfId="0" applyNumberFormat="1" applyFont="1" applyFill="1" applyBorder="1" applyAlignment="1">
      <alignment horizontal="center" vertical="center"/>
    </xf>
    <xf numFmtId="3" fontId="21" fillId="0" borderId="2" xfId="0" applyNumberFormat="1" applyFont="1" applyFill="1" applyBorder="1" applyAlignment="1">
      <alignment horizontal="center" vertical="center"/>
    </xf>
    <xf numFmtId="9" fontId="21" fillId="0" borderId="2" xfId="0" applyNumberFormat="1" applyFont="1" applyFill="1" applyBorder="1" applyAlignment="1">
      <alignment horizontal="center" vertical="center"/>
    </xf>
    <xf numFmtId="9" fontId="29" fillId="5" borderId="2" xfId="0" applyNumberFormat="1" applyFont="1" applyFill="1" applyBorder="1" applyAlignment="1">
      <alignment horizontal="center" vertical="center"/>
    </xf>
    <xf numFmtId="43" fontId="29" fillId="5" borderId="2" xfId="115" applyFont="1" applyFill="1" applyBorder="1" applyAlignment="1">
      <alignment horizontal="center" vertical="center"/>
    </xf>
    <xf numFmtId="170" fontId="29" fillId="5" borderId="2" xfId="115" applyNumberFormat="1" applyFont="1" applyFill="1" applyBorder="1" applyAlignment="1">
      <alignment horizontal="center" vertical="center"/>
    </xf>
    <xf numFmtId="43" fontId="29" fillId="5" borderId="22" xfId="115" applyFont="1" applyFill="1" applyBorder="1" applyAlignment="1">
      <alignment horizontal="center" vertical="center"/>
    </xf>
    <xf numFmtId="43" fontId="29" fillId="5" borderId="22" xfId="115" applyFont="1" applyFill="1" applyBorder="1" applyAlignment="1">
      <alignment vertical="center"/>
    </xf>
    <xf numFmtId="9" fontId="29" fillId="5" borderId="2" xfId="107" applyFont="1" applyFill="1" applyBorder="1" applyAlignment="1">
      <alignment horizontal="center" vertical="center"/>
    </xf>
    <xf numFmtId="170" fontId="29" fillId="5" borderId="29" xfId="115" applyNumberFormat="1" applyFont="1" applyFill="1" applyBorder="1" applyAlignment="1">
      <alignment horizontal="center" vertical="center"/>
    </xf>
    <xf numFmtId="167" fontId="21" fillId="0" borderId="0" xfId="0" applyNumberFormat="1" applyFont="1" applyFill="1" applyAlignment="1">
      <alignment horizontal="center" vertical="center"/>
    </xf>
    <xf numFmtId="3" fontId="21" fillId="0" borderId="0" xfId="0" applyNumberFormat="1" applyFont="1" applyFill="1" applyAlignment="1">
      <alignment horizontal="center" vertical="center"/>
    </xf>
    <xf numFmtId="9" fontId="21" fillId="0" borderId="0" xfId="0" applyNumberFormat="1" applyFont="1" applyFill="1" applyAlignment="1">
      <alignment horizontal="center" vertical="center"/>
    </xf>
    <xf numFmtId="43" fontId="21" fillId="0" borderId="0" xfId="115" applyFont="1" applyFill="1" applyAlignment="1">
      <alignment horizontal="center" vertical="center"/>
    </xf>
    <xf numFmtId="43" fontId="21" fillId="0" borderId="0" xfId="115" applyFont="1" applyFill="1" applyAlignment="1">
      <alignment vertical="center"/>
    </xf>
    <xf numFmtId="9" fontId="21" fillId="0" borderId="0" xfId="0" applyNumberFormat="1" applyFont="1" applyFill="1" applyAlignment="1">
      <alignment vertical="center"/>
    </xf>
    <xf numFmtId="0" fontId="18" fillId="0" borderId="0" xfId="116" applyFont="1" applyAlignment="1">
      <alignment horizontal="center" wrapText="1"/>
    </xf>
    <xf numFmtId="0" fontId="19" fillId="0" borderId="0" xfId="116" applyFont="1" applyAlignment="1">
      <alignment horizontal="center"/>
    </xf>
    <xf numFmtId="168" fontId="1" fillId="0" borderId="0" xfId="108" applyNumberFormat="1" applyFont="1"/>
    <xf numFmtId="0" fontId="18" fillId="12" borderId="0" xfId="116" applyFont="1" applyFill="1" applyAlignment="1">
      <alignment horizontal="center" wrapText="1"/>
    </xf>
    <xf numFmtId="0" fontId="16" fillId="12" borderId="7" xfId="116" applyFont="1" applyFill="1" applyBorder="1" applyAlignment="1">
      <alignment horizontal="center" vertical="center" wrapText="1"/>
    </xf>
    <xf numFmtId="0" fontId="11" fillId="2" borderId="3" xfId="0" applyFont="1" applyFill="1" applyBorder="1" applyAlignment="1">
      <alignment horizontal="center" vertical="center"/>
    </xf>
    <xf numFmtId="0" fontId="0" fillId="0" borderId="0" xfId="0" applyFill="1"/>
    <xf numFmtId="0" fontId="20" fillId="0" borderId="0" xfId="0" applyFont="1" applyAlignment="1">
      <alignment horizontal="center" vertical="center" wrapText="1"/>
    </xf>
    <xf numFmtId="0" fontId="21" fillId="0" borderId="0" xfId="0" applyFont="1" applyAlignment="1">
      <alignment wrapText="1"/>
    </xf>
    <xf numFmtId="9" fontId="26" fillId="9" borderId="3" xfId="107" applyFont="1" applyFill="1" applyBorder="1" applyAlignment="1">
      <alignment horizontal="center" vertical="center"/>
    </xf>
    <xf numFmtId="0" fontId="21" fillId="0" borderId="0" xfId="0" applyFont="1" applyAlignment="1">
      <alignment vertical="center" wrapText="1"/>
    </xf>
    <xf numFmtId="2" fontId="11" fillId="0" borderId="2" xfId="109" applyNumberFormat="1" applyFont="1" applyBorder="1" applyAlignment="1">
      <alignment horizontal="left" vertical="center" wrapText="1"/>
    </xf>
    <xf numFmtId="2" fontId="11" fillId="0" borderId="2" xfId="109" applyNumberFormat="1" applyFont="1" applyFill="1" applyBorder="1" applyAlignment="1">
      <alignment horizontal="left" vertical="center" wrapText="1"/>
    </xf>
    <xf numFmtId="0" fontId="11" fillId="2" borderId="2" xfId="0" applyFont="1" applyFill="1" applyBorder="1" applyAlignment="1">
      <alignment horizontal="center" vertical="center" wrapText="1"/>
    </xf>
    <xf numFmtId="0" fontId="11" fillId="2" borderId="2" xfId="0" applyFont="1" applyFill="1" applyBorder="1" applyAlignment="1">
      <alignment horizontal="center" vertical="center"/>
    </xf>
    <xf numFmtId="2" fontId="10" fillId="0" borderId="2" xfId="109" applyNumberFormat="1" applyFont="1" applyBorder="1" applyAlignment="1">
      <alignment horizontal="center" vertical="center" wrapText="1"/>
    </xf>
    <xf numFmtId="0" fontId="8" fillId="0" borderId="2" xfId="0" applyFont="1" applyFill="1" applyBorder="1" applyAlignment="1">
      <alignment horizontal="left" vertical="center"/>
    </xf>
    <xf numFmtId="0" fontId="8" fillId="0" borderId="1" xfId="0" applyFont="1" applyFill="1" applyBorder="1" applyAlignment="1">
      <alignment horizontal="left" vertical="center"/>
    </xf>
    <xf numFmtId="2" fontId="11" fillId="0" borderId="2" xfId="109" applyNumberFormat="1" applyFont="1" applyBorder="1" applyAlignment="1">
      <alignment horizontal="center" vertical="center" wrapText="1"/>
    </xf>
    <xf numFmtId="2" fontId="11" fillId="0" borderId="1" xfId="109" applyNumberFormat="1" applyFont="1" applyBorder="1" applyAlignment="1">
      <alignment horizontal="center" vertical="center" wrapText="1"/>
    </xf>
    <xf numFmtId="14" fontId="0" fillId="0" borderId="2" xfId="0" applyNumberFormat="1" applyFont="1" applyFill="1" applyBorder="1" applyAlignment="1">
      <alignment horizontal="center" vertical="top"/>
    </xf>
    <xf numFmtId="14" fontId="0" fillId="0" borderId="1" xfId="0" applyNumberFormat="1" applyFont="1" applyFill="1" applyBorder="1" applyAlignment="1">
      <alignment horizontal="center" vertical="top"/>
    </xf>
    <xf numFmtId="0" fontId="22" fillId="2" borderId="2"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3" xfId="0" applyFont="1" applyFill="1" applyBorder="1" applyAlignment="1">
      <alignment horizontal="center" vertical="center"/>
    </xf>
    <xf numFmtId="0" fontId="20" fillId="0" borderId="0" xfId="0" applyFont="1" applyAlignment="1">
      <alignment horizontal="center" vertical="center" wrapText="1"/>
    </xf>
    <xf numFmtId="0" fontId="22" fillId="0" borderId="12" xfId="0" applyFont="1" applyFill="1" applyBorder="1" applyAlignment="1" applyProtection="1">
      <alignment horizontal="center" vertical="center" wrapText="1"/>
    </xf>
    <xf numFmtId="0" fontId="22" fillId="0" borderId="13" xfId="0" applyFont="1" applyFill="1" applyBorder="1" applyAlignment="1" applyProtection="1">
      <alignment horizontal="center" vertical="center" wrapText="1"/>
    </xf>
    <xf numFmtId="0" fontId="22" fillId="0" borderId="14" xfId="0" applyFont="1" applyFill="1" applyBorder="1" applyAlignment="1" applyProtection="1">
      <alignment horizontal="center" vertical="center" wrapText="1"/>
    </xf>
    <xf numFmtId="0" fontId="22" fillId="0" borderId="15" xfId="0" applyFont="1" applyBorder="1" applyAlignment="1">
      <alignment horizontal="center" vertical="center" wrapText="1"/>
    </xf>
    <xf numFmtId="0" fontId="22" fillId="0" borderId="18"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16"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21" xfId="0" applyFont="1" applyBorder="1" applyAlignment="1">
      <alignment horizontal="center" vertical="center" wrapText="1"/>
    </xf>
    <xf numFmtId="0" fontId="22" fillId="2" borderId="4" xfId="0" applyFont="1" applyFill="1" applyBorder="1" applyAlignment="1">
      <alignment horizontal="center" vertical="center" wrapText="1"/>
    </xf>
    <xf numFmtId="0" fontId="22" fillId="2" borderId="17" xfId="0" applyFont="1" applyFill="1" applyBorder="1" applyAlignment="1">
      <alignment horizontal="center" vertical="center" wrapText="1"/>
    </xf>
    <xf numFmtId="0" fontId="22" fillId="2" borderId="19"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4" fillId="2" borderId="17" xfId="0" applyFont="1" applyFill="1" applyBorder="1" applyAlignment="1">
      <alignment horizontal="center" vertical="center" wrapText="1"/>
    </xf>
    <xf numFmtId="0" fontId="24" fillId="2" borderId="19"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2" fillId="2" borderId="3" xfId="0" applyFont="1" applyFill="1" applyBorder="1" applyAlignment="1" applyProtection="1">
      <alignment horizontal="center" vertical="center" wrapText="1"/>
    </xf>
    <xf numFmtId="0" fontId="22" fillId="2" borderId="2" xfId="0" applyFont="1" applyFill="1" applyBorder="1" applyAlignment="1" applyProtection="1">
      <alignment horizontal="center" vertical="center" wrapText="1"/>
    </xf>
    <xf numFmtId="0" fontId="22" fillId="2" borderId="4" xfId="0" applyFont="1" applyFill="1" applyBorder="1" applyAlignment="1" applyProtection="1">
      <alignment horizontal="center" vertical="center" wrapText="1"/>
    </xf>
    <xf numFmtId="0" fontId="22" fillId="2" borderId="5" xfId="0" applyFont="1" applyFill="1" applyBorder="1" applyAlignment="1" applyProtection="1">
      <alignment horizontal="center" vertical="center" wrapText="1"/>
    </xf>
    <xf numFmtId="0" fontId="21" fillId="0" borderId="23" xfId="0" applyFont="1" applyBorder="1" applyAlignment="1">
      <alignment horizontal="center" vertical="center" wrapText="1"/>
    </xf>
    <xf numFmtId="0" fontId="21" fillId="0" borderId="24"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25" xfId="0" applyFont="1" applyBorder="1" applyAlignment="1">
      <alignment horizontal="center" vertical="center" wrapText="1"/>
    </xf>
    <xf numFmtId="0" fontId="21" fillId="2" borderId="2" xfId="0" applyFont="1" applyFill="1" applyBorder="1" applyAlignment="1">
      <alignment horizontal="center" vertical="center" wrapText="1"/>
    </xf>
    <xf numFmtId="0" fontId="21" fillId="0" borderId="23" xfId="0" applyFont="1" applyFill="1" applyBorder="1" applyAlignment="1">
      <alignment horizontal="center" vertical="center" wrapText="1"/>
    </xf>
    <xf numFmtId="0" fontId="21" fillId="0" borderId="24" xfId="0" applyFont="1" applyFill="1" applyBorder="1" applyAlignment="1">
      <alignment horizontal="center" vertical="center" wrapText="1"/>
    </xf>
    <xf numFmtId="0" fontId="21" fillId="0" borderId="25" xfId="0" applyFont="1" applyFill="1" applyBorder="1" applyAlignment="1">
      <alignment horizontal="center" vertical="center" wrapText="1"/>
    </xf>
    <xf numFmtId="0" fontId="15" fillId="0" borderId="0" xfId="114" applyFont="1" applyAlignment="1">
      <alignment horizontal="left" wrapText="1"/>
    </xf>
    <xf numFmtId="0" fontId="17" fillId="0" borderId="0" xfId="114" applyFont="1" applyAlignment="1">
      <alignment wrapText="1"/>
    </xf>
    <xf numFmtId="0" fontId="15" fillId="0" borderId="0" xfId="116" applyFont="1" applyAlignment="1">
      <alignment horizontal="left" wrapText="1"/>
    </xf>
    <xf numFmtId="0" fontId="17" fillId="0" borderId="0" xfId="116" applyFont="1" applyAlignment="1">
      <alignment wrapText="1"/>
    </xf>
    <xf numFmtId="0" fontId="17" fillId="0" borderId="0" xfId="113" applyFont="1" applyAlignment="1">
      <alignment wrapText="1"/>
    </xf>
    <xf numFmtId="0" fontId="15" fillId="0" borderId="0" xfId="113" applyFont="1" applyAlignment="1">
      <alignment horizontal="left" wrapText="1"/>
    </xf>
  </cellXfs>
  <cellStyles count="117">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Millares" xfId="115" builtinId="3"/>
    <cellStyle name="Moneda" xfId="108" builtinId="4"/>
    <cellStyle name="Moneda [0]" xfId="112" builtinId="7"/>
    <cellStyle name="Normal" xfId="0" builtinId="0"/>
    <cellStyle name="Normal 2" xfId="109"/>
    <cellStyle name="Normal 3" xfId="113"/>
    <cellStyle name="Normal 4" xfId="111"/>
    <cellStyle name="Normal 5" xfId="110"/>
    <cellStyle name="Normal 6" xfId="114"/>
    <cellStyle name="Normal 7" xfId="116"/>
    <cellStyle name="Porcentaje" xfId="107" builtinId="5"/>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D9D9"/>
      <color rgb="FF00CC99"/>
      <color rgb="FFFFFF65"/>
      <color rgb="FFFF71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xmlns=""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zoomScale="60" zoomScaleNormal="60" zoomScaleSheetLayoutView="70" workbookViewId="0">
      <selection activeCell="E12" sqref="E12"/>
    </sheetView>
  </sheetViews>
  <sheetFormatPr baseColWidth="10" defaultColWidth="11.25" defaultRowHeight="14.25" x14ac:dyDescent="0.2"/>
  <cols>
    <col min="1" max="1" width="9.75" style="1" customWidth="1"/>
    <col min="2" max="2" width="22.5" style="1" customWidth="1"/>
    <col min="3" max="4" width="19.75" style="1" customWidth="1"/>
    <col min="5" max="5" width="53.875" style="1" customWidth="1"/>
    <col min="6" max="6" width="43.75" style="1" customWidth="1"/>
    <col min="7" max="7" width="16.75" style="1" hidden="1" customWidth="1"/>
    <col min="8" max="8" width="43.625" style="1" hidden="1" customWidth="1"/>
    <col min="9" max="9" width="46.5" style="1" hidden="1" customWidth="1"/>
    <col min="10" max="10" width="14.75" style="1" hidden="1" customWidth="1"/>
    <col min="11" max="11" width="16" style="1" hidden="1" customWidth="1"/>
    <col min="12" max="12" width="15.125" style="1" customWidth="1"/>
    <col min="13" max="13" width="14.875" style="1" customWidth="1"/>
    <col min="14" max="14" width="11.25" style="1" customWidth="1"/>
    <col min="15" max="15" width="16.75" style="1" hidden="1" customWidth="1"/>
    <col min="16" max="16" width="23.125" style="32" customWidth="1"/>
    <col min="17" max="18" width="15" style="1" hidden="1" customWidth="1"/>
    <col min="19" max="19" width="23.5" style="37" hidden="1" customWidth="1"/>
    <col min="20" max="20" width="13.625" style="1" hidden="1" customWidth="1"/>
    <col min="21" max="21" width="20.875" style="1" customWidth="1"/>
    <col min="22" max="22" width="21.5" style="35" customWidth="1"/>
    <col min="23" max="26" width="15" style="35" hidden="1" customWidth="1"/>
    <col min="27" max="27" width="18.875" style="1" customWidth="1"/>
    <col min="28" max="28" width="13.75" style="1" customWidth="1"/>
    <col min="29" max="29" width="19.75" style="37" customWidth="1"/>
    <col min="30" max="31" width="15.375" style="1" customWidth="1"/>
    <col min="32" max="16384" width="11.25" style="1"/>
  </cols>
  <sheetData>
    <row r="1" spans="1:31" ht="15" x14ac:dyDescent="0.2">
      <c r="A1" s="202"/>
      <c r="B1" s="205" t="s">
        <v>78</v>
      </c>
      <c r="C1" s="205"/>
      <c r="D1" s="205"/>
      <c r="E1" s="205"/>
      <c r="F1" s="205"/>
      <c r="G1" s="205"/>
      <c r="H1" s="205"/>
      <c r="I1" s="205"/>
      <c r="J1" s="205"/>
      <c r="K1" s="205"/>
      <c r="L1" s="205"/>
      <c r="M1" s="205"/>
      <c r="N1" s="205"/>
      <c r="O1" s="205"/>
      <c r="P1" s="205"/>
      <c r="Q1" s="205"/>
      <c r="R1" s="205"/>
      <c r="S1" s="205"/>
      <c r="T1" s="205"/>
      <c r="U1" s="205"/>
      <c r="V1" s="205"/>
      <c r="W1" s="205"/>
      <c r="X1" s="205"/>
      <c r="Y1" s="205"/>
      <c r="Z1" s="205"/>
      <c r="AA1" s="205"/>
      <c r="AB1" s="205"/>
      <c r="AC1" s="198" t="s">
        <v>88</v>
      </c>
      <c r="AD1" s="198"/>
      <c r="AE1" s="198"/>
    </row>
    <row r="2" spans="1:31" ht="15" x14ac:dyDescent="0.2">
      <c r="A2" s="202"/>
      <c r="B2" s="205"/>
      <c r="C2" s="205"/>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199" t="s">
        <v>36</v>
      </c>
      <c r="AD2" s="199"/>
      <c r="AE2" s="199"/>
    </row>
    <row r="3" spans="1:31" ht="15" x14ac:dyDescent="0.2">
      <c r="A3" s="202"/>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199" t="s">
        <v>33</v>
      </c>
      <c r="AD3" s="199"/>
      <c r="AE3" s="199"/>
    </row>
    <row r="4" spans="1:31" ht="15" x14ac:dyDescent="0.2">
      <c r="A4" s="202"/>
      <c r="B4" s="205"/>
      <c r="C4" s="205"/>
      <c r="D4" s="205"/>
      <c r="E4" s="205"/>
      <c r="F4" s="205"/>
      <c r="G4" s="205"/>
      <c r="H4" s="206"/>
      <c r="I4" s="206"/>
      <c r="J4" s="206"/>
      <c r="K4" s="206"/>
      <c r="L4" s="206"/>
      <c r="M4" s="206"/>
      <c r="N4" s="206"/>
      <c r="O4" s="206"/>
      <c r="P4" s="206"/>
      <c r="Q4" s="206"/>
      <c r="R4" s="206"/>
      <c r="S4" s="206"/>
      <c r="T4" s="206"/>
      <c r="U4" s="206"/>
      <c r="V4" s="206"/>
      <c r="W4" s="206"/>
      <c r="X4" s="206"/>
      <c r="Y4" s="206"/>
      <c r="Z4" s="206"/>
      <c r="AA4" s="206"/>
      <c r="AB4" s="206"/>
      <c r="AC4" s="199" t="s">
        <v>32</v>
      </c>
      <c r="AD4" s="199"/>
      <c r="AE4" s="199"/>
    </row>
    <row r="5" spans="1:31" ht="15" x14ac:dyDescent="0.2">
      <c r="A5" s="203" t="s">
        <v>30</v>
      </c>
      <c r="B5" s="203"/>
      <c r="C5" s="203"/>
      <c r="D5" s="207">
        <v>44595</v>
      </c>
      <c r="E5" s="207"/>
      <c r="F5" s="207"/>
      <c r="G5" s="207"/>
      <c r="H5" s="59"/>
      <c r="I5" s="59"/>
      <c r="J5" s="59"/>
      <c r="K5" s="59"/>
      <c r="L5" s="59"/>
      <c r="M5" s="2"/>
      <c r="N5" s="2"/>
      <c r="O5" s="2"/>
      <c r="P5" s="30"/>
      <c r="Q5" s="2"/>
      <c r="R5" s="2"/>
      <c r="S5" s="54"/>
      <c r="T5" s="2"/>
      <c r="U5" s="2"/>
      <c r="V5" s="42"/>
      <c r="W5" s="42"/>
      <c r="X5" s="42"/>
      <c r="Y5" s="42"/>
      <c r="Z5" s="42"/>
      <c r="AA5" s="2"/>
      <c r="AB5" s="2"/>
      <c r="AC5" s="36"/>
      <c r="AD5" s="2"/>
      <c r="AE5" s="3"/>
    </row>
    <row r="6" spans="1:31" ht="15" x14ac:dyDescent="0.2">
      <c r="A6" s="204" t="s">
        <v>31</v>
      </c>
      <c r="B6" s="204"/>
      <c r="C6" s="204"/>
      <c r="D6" s="207">
        <v>44651</v>
      </c>
      <c r="E6" s="207"/>
      <c r="F6" s="207"/>
      <c r="G6" s="208"/>
      <c r="H6" s="60"/>
      <c r="I6" s="60"/>
      <c r="J6" s="60"/>
      <c r="K6" s="60"/>
      <c r="L6" s="60"/>
      <c r="M6" s="2"/>
      <c r="N6" s="2"/>
      <c r="O6" s="2"/>
      <c r="P6" s="30"/>
      <c r="Q6" s="2"/>
      <c r="R6" s="2"/>
      <c r="S6" s="36"/>
      <c r="T6" s="2"/>
      <c r="U6" s="2"/>
      <c r="V6" s="42"/>
      <c r="W6" s="42"/>
      <c r="X6" s="42"/>
      <c r="Y6" s="42"/>
      <c r="Z6" s="42"/>
      <c r="AA6" s="2"/>
      <c r="AB6" s="2"/>
      <c r="AC6" s="36"/>
      <c r="AD6" s="4"/>
      <c r="AE6" s="5"/>
    </row>
    <row r="7" spans="1:31" ht="15" x14ac:dyDescent="0.2">
      <c r="A7" s="61"/>
      <c r="B7" s="201" t="s">
        <v>10</v>
      </c>
      <c r="C7" s="201"/>
      <c r="D7" s="201"/>
      <c r="E7" s="201"/>
      <c r="F7" s="201"/>
      <c r="G7" s="201" t="s">
        <v>11</v>
      </c>
      <c r="H7" s="201"/>
      <c r="I7" s="201"/>
      <c r="J7" s="201"/>
      <c r="K7" s="201"/>
      <c r="L7" s="201" t="s">
        <v>25</v>
      </c>
      <c r="M7" s="201"/>
      <c r="N7" s="201"/>
      <c r="O7" s="201" t="s">
        <v>23</v>
      </c>
      <c r="P7" s="201"/>
      <c r="Q7" s="201"/>
      <c r="R7" s="201"/>
      <c r="S7" s="201"/>
      <c r="T7" s="201"/>
      <c r="U7" s="201"/>
      <c r="V7" s="201" t="s">
        <v>17</v>
      </c>
      <c r="W7" s="201"/>
      <c r="X7" s="201"/>
      <c r="Y7" s="201"/>
      <c r="Z7" s="201"/>
      <c r="AA7" s="201"/>
      <c r="AB7" s="200" t="s">
        <v>18</v>
      </c>
      <c r="AC7" s="200" t="s">
        <v>26</v>
      </c>
      <c r="AD7" s="200" t="s">
        <v>24</v>
      </c>
      <c r="AE7" s="200"/>
    </row>
    <row r="8" spans="1:31" ht="45" x14ac:dyDescent="0.2">
      <c r="A8" s="46" t="s">
        <v>29</v>
      </c>
      <c r="B8" s="47" t="s">
        <v>1</v>
      </c>
      <c r="C8" s="46" t="s">
        <v>6</v>
      </c>
      <c r="D8" s="46" t="s">
        <v>2</v>
      </c>
      <c r="E8" s="46" t="s">
        <v>7</v>
      </c>
      <c r="F8" s="47" t="s">
        <v>19</v>
      </c>
      <c r="G8" s="47" t="s">
        <v>89</v>
      </c>
      <c r="H8" s="47" t="s">
        <v>3</v>
      </c>
      <c r="I8" s="47" t="s">
        <v>15</v>
      </c>
      <c r="J8" s="47" t="s">
        <v>21</v>
      </c>
      <c r="K8" s="47" t="s">
        <v>22</v>
      </c>
      <c r="L8" s="47" t="s">
        <v>4</v>
      </c>
      <c r="M8" s="47" t="s">
        <v>5</v>
      </c>
      <c r="N8" s="47" t="s">
        <v>0</v>
      </c>
      <c r="O8" s="46" t="s">
        <v>9</v>
      </c>
      <c r="P8" s="47" t="s">
        <v>35</v>
      </c>
      <c r="Q8" s="47" t="s">
        <v>8</v>
      </c>
      <c r="R8" s="47" t="s">
        <v>27</v>
      </c>
      <c r="S8" s="47" t="s">
        <v>34</v>
      </c>
      <c r="T8" s="47" t="s">
        <v>12</v>
      </c>
      <c r="U8" s="47" t="s">
        <v>20</v>
      </c>
      <c r="V8" s="47" t="s">
        <v>35</v>
      </c>
      <c r="W8" s="47" t="s">
        <v>8</v>
      </c>
      <c r="X8" s="47" t="s">
        <v>27</v>
      </c>
      <c r="Y8" s="47" t="s">
        <v>34</v>
      </c>
      <c r="Z8" s="47" t="s">
        <v>12</v>
      </c>
      <c r="AA8" s="47" t="s">
        <v>28</v>
      </c>
      <c r="AB8" s="200"/>
      <c r="AC8" s="200"/>
      <c r="AD8" s="47" t="s">
        <v>13</v>
      </c>
      <c r="AE8" s="47" t="s">
        <v>14</v>
      </c>
    </row>
    <row r="9" spans="1:31" ht="122.45" customHeight="1" x14ac:dyDescent="0.2">
      <c r="A9" s="46">
        <v>180</v>
      </c>
      <c r="B9" s="16" t="s">
        <v>38</v>
      </c>
      <c r="C9" s="51" t="s">
        <v>39</v>
      </c>
      <c r="D9" s="17" t="s">
        <v>40</v>
      </c>
      <c r="E9" s="18" t="s">
        <v>41</v>
      </c>
      <c r="F9" s="19" t="s">
        <v>42</v>
      </c>
      <c r="G9" s="40">
        <v>2020680010157</v>
      </c>
      <c r="H9" s="51" t="s">
        <v>43</v>
      </c>
      <c r="I9" s="51" t="s">
        <v>80</v>
      </c>
      <c r="J9" s="50">
        <v>44566</v>
      </c>
      <c r="K9" s="50">
        <v>44926</v>
      </c>
      <c r="L9" s="107">
        <v>800</v>
      </c>
      <c r="M9" s="20">
        <f>+SUM('Estrategias '!C2:C5)</f>
        <v>146</v>
      </c>
      <c r="N9" s="21">
        <f>IF(M9/L9&gt;100%,100%,M9/L9)</f>
        <v>0.1825</v>
      </c>
      <c r="O9" s="50" t="s">
        <v>44</v>
      </c>
      <c r="P9" s="55">
        <f>+Gastos_Mar!M70</f>
        <v>430000000</v>
      </c>
      <c r="Q9" s="25"/>
      <c r="R9" s="26"/>
      <c r="S9" s="55"/>
      <c r="T9" s="27"/>
      <c r="U9" s="57">
        <f t="shared" ref="U9:U15" si="0">+SUM(P9:T9)</f>
        <v>430000000</v>
      </c>
      <c r="V9" s="55">
        <f>+Gastos_Feb!V69</f>
        <v>352170341</v>
      </c>
      <c r="W9" s="55"/>
      <c r="X9" s="55"/>
      <c r="Y9" s="55"/>
      <c r="Z9" s="55"/>
      <c r="AA9" s="57">
        <f>SUM(V9:Z9)</f>
        <v>352170341</v>
      </c>
      <c r="AB9" s="22">
        <f>IFERROR(AA9/U9,"-")</f>
        <v>0.81900079302325579</v>
      </c>
      <c r="AC9" s="23">
        <f>+'Recursos Gestionados'!G2+'Recursos Gestionados'!G3</f>
        <v>209808333</v>
      </c>
      <c r="AD9" s="52" t="s">
        <v>45</v>
      </c>
      <c r="AE9" s="56" t="s">
        <v>87</v>
      </c>
    </row>
    <row r="10" spans="1:31" ht="128.25" x14ac:dyDescent="0.2">
      <c r="A10" s="46">
        <v>182</v>
      </c>
      <c r="B10" s="16" t="s">
        <v>38</v>
      </c>
      <c r="C10" s="51" t="s">
        <v>39</v>
      </c>
      <c r="D10" s="17" t="s">
        <v>46</v>
      </c>
      <c r="E10" s="18" t="s">
        <v>47</v>
      </c>
      <c r="F10" s="19" t="s">
        <v>48</v>
      </c>
      <c r="G10" s="41">
        <v>2020680010074</v>
      </c>
      <c r="H10" s="44" t="s">
        <v>49</v>
      </c>
      <c r="I10" s="29" t="s">
        <v>83</v>
      </c>
      <c r="J10" s="50">
        <v>44566</v>
      </c>
      <c r="K10" s="50">
        <v>44926</v>
      </c>
      <c r="L10" s="107">
        <v>1</v>
      </c>
      <c r="M10" s="20">
        <v>1</v>
      </c>
      <c r="N10" s="21">
        <f>IF(M10/L10&gt;100%,100%,M10/L10)</f>
        <v>1</v>
      </c>
      <c r="O10" s="50" t="s">
        <v>50</v>
      </c>
      <c r="P10" s="55">
        <f>+'Calculos  CDE'!E4</f>
        <v>771203004</v>
      </c>
      <c r="Q10" s="25"/>
      <c r="R10" s="26"/>
      <c r="S10" s="55"/>
      <c r="T10" s="27"/>
      <c r="U10" s="57">
        <f t="shared" si="0"/>
        <v>771203004</v>
      </c>
      <c r="V10" s="55">
        <f>+'Calculos  CDE'!E4</f>
        <v>771203004</v>
      </c>
      <c r="W10" s="55"/>
      <c r="X10" s="55"/>
      <c r="Y10" s="55"/>
      <c r="Z10" s="55"/>
      <c r="AA10" s="57">
        <f t="shared" ref="AA10:AA19" si="1">SUM(V10:Z10)</f>
        <v>771203004</v>
      </c>
      <c r="AB10" s="22">
        <f t="shared" ref="AB10:AB19" si="2">IFERROR(AA10/U10,"-")</f>
        <v>1</v>
      </c>
      <c r="AC10" s="23">
        <f>+'Recursos Gestionados'!G4+'Recursos Gestionados'!G5</f>
        <v>306281194</v>
      </c>
      <c r="AD10" s="52" t="s">
        <v>45</v>
      </c>
      <c r="AE10" s="56" t="s">
        <v>87</v>
      </c>
    </row>
    <row r="11" spans="1:31" ht="99.75" x14ac:dyDescent="0.2">
      <c r="A11" s="46">
        <v>183</v>
      </c>
      <c r="B11" s="16" t="s">
        <v>38</v>
      </c>
      <c r="C11" s="51" t="s">
        <v>39</v>
      </c>
      <c r="D11" s="17" t="s">
        <v>46</v>
      </c>
      <c r="E11" s="18" t="s">
        <v>51</v>
      </c>
      <c r="F11" s="19" t="s">
        <v>52</v>
      </c>
      <c r="G11" s="41">
        <v>2020680010074</v>
      </c>
      <c r="H11" s="44" t="s">
        <v>49</v>
      </c>
      <c r="I11" s="29" t="s">
        <v>84</v>
      </c>
      <c r="J11" s="50">
        <v>44566</v>
      </c>
      <c r="K11" s="50">
        <v>44926</v>
      </c>
      <c r="L11" s="108">
        <v>0.35</v>
      </c>
      <c r="M11" s="24">
        <f>35%*25%</f>
        <v>8.7499999999999994E-2</v>
      </c>
      <c r="N11" s="21">
        <f t="shared" ref="N11:N19" si="3">IF(M11/L11&gt;100%,100%,M11/L11)</f>
        <v>0.25</v>
      </c>
      <c r="O11" s="50" t="s">
        <v>50</v>
      </c>
      <c r="P11" s="55">
        <f>+'Calculos  CDE'!E9</f>
        <v>276000000</v>
      </c>
      <c r="Q11" s="25"/>
      <c r="R11" s="26"/>
      <c r="S11" s="55"/>
      <c r="T11" s="27"/>
      <c r="U11" s="57">
        <f t="shared" si="0"/>
        <v>276000000</v>
      </c>
      <c r="V11" s="55">
        <f>+'Calculos  CDE'!E9</f>
        <v>276000000</v>
      </c>
      <c r="W11" s="55"/>
      <c r="X11" s="55"/>
      <c r="Y11" s="55"/>
      <c r="Z11" s="55"/>
      <c r="AA11" s="57">
        <f t="shared" si="1"/>
        <v>276000000</v>
      </c>
      <c r="AB11" s="22">
        <f t="shared" si="2"/>
        <v>1</v>
      </c>
      <c r="AC11" s="23"/>
      <c r="AD11" s="52" t="s">
        <v>45</v>
      </c>
      <c r="AE11" s="56" t="s">
        <v>87</v>
      </c>
    </row>
    <row r="12" spans="1:31" ht="115.15" customHeight="1" x14ac:dyDescent="0.2">
      <c r="A12" s="46">
        <v>184</v>
      </c>
      <c r="B12" s="16" t="s">
        <v>38</v>
      </c>
      <c r="C12" s="51" t="s">
        <v>39</v>
      </c>
      <c r="D12" s="17" t="s">
        <v>46</v>
      </c>
      <c r="E12" s="18" t="s">
        <v>53</v>
      </c>
      <c r="F12" s="19" t="s">
        <v>54</v>
      </c>
      <c r="G12" s="41">
        <v>2020680010074</v>
      </c>
      <c r="H12" s="44" t="s">
        <v>49</v>
      </c>
      <c r="I12" s="29" t="s">
        <v>84</v>
      </c>
      <c r="J12" s="50">
        <v>44566</v>
      </c>
      <c r="K12" s="50">
        <v>44926</v>
      </c>
      <c r="L12" s="109">
        <v>2000</v>
      </c>
      <c r="M12" s="48">
        <f>+SUM('Estrategias '!C6:C8)</f>
        <v>259</v>
      </c>
      <c r="N12" s="49">
        <f t="shared" si="3"/>
        <v>0.1295</v>
      </c>
      <c r="O12" s="50" t="s">
        <v>50</v>
      </c>
      <c r="P12" s="55">
        <f>(1550000000-P10-P11)/2</f>
        <v>251398498</v>
      </c>
      <c r="Q12" s="25"/>
      <c r="R12" s="26"/>
      <c r="S12" s="55"/>
      <c r="T12" s="27"/>
      <c r="U12" s="57">
        <f t="shared" si="0"/>
        <v>251398498</v>
      </c>
      <c r="V12" s="55">
        <f>+'Calculos  CDE'!E21</f>
        <v>87397656.5</v>
      </c>
      <c r="W12" s="55"/>
      <c r="X12" s="55"/>
      <c r="Y12" s="55"/>
      <c r="Z12" s="55"/>
      <c r="AA12" s="58">
        <f t="shared" si="1"/>
        <v>87397656.5</v>
      </c>
      <c r="AB12" s="45">
        <f t="shared" si="2"/>
        <v>0.34764589762982595</v>
      </c>
      <c r="AC12" s="38"/>
      <c r="AD12" s="53" t="s">
        <v>45</v>
      </c>
      <c r="AE12" s="56" t="s">
        <v>87</v>
      </c>
    </row>
    <row r="13" spans="1:31" ht="90.6" customHeight="1" x14ac:dyDescent="0.2">
      <c r="A13" s="46">
        <v>185</v>
      </c>
      <c r="B13" s="16" t="s">
        <v>38</v>
      </c>
      <c r="C13" s="51" t="s">
        <v>39</v>
      </c>
      <c r="D13" s="17" t="s">
        <v>46</v>
      </c>
      <c r="E13" s="18" t="s">
        <v>55</v>
      </c>
      <c r="F13" s="19" t="s">
        <v>56</v>
      </c>
      <c r="G13" s="41">
        <v>2020680010074</v>
      </c>
      <c r="H13" s="44" t="s">
        <v>49</v>
      </c>
      <c r="I13" s="29" t="s">
        <v>77</v>
      </c>
      <c r="J13" s="50">
        <v>44566</v>
      </c>
      <c r="K13" s="50">
        <v>44926</v>
      </c>
      <c r="L13" s="109">
        <v>800</v>
      </c>
      <c r="M13" s="48">
        <f>+'Estrategias '!C10</f>
        <v>76</v>
      </c>
      <c r="N13" s="49">
        <f t="shared" si="3"/>
        <v>9.5000000000000001E-2</v>
      </c>
      <c r="O13" s="50" t="s">
        <v>50</v>
      </c>
      <c r="P13" s="55">
        <v>251398498</v>
      </c>
      <c r="Q13" s="25"/>
      <c r="R13" s="25"/>
      <c r="S13" s="55"/>
      <c r="T13" s="27"/>
      <c r="U13" s="57">
        <f t="shared" si="0"/>
        <v>251398498</v>
      </c>
      <c r="V13" s="55">
        <f>+'Calculos  CDE'!E24</f>
        <v>87397656.5</v>
      </c>
      <c r="W13" s="55"/>
      <c r="X13" s="55"/>
      <c r="Y13" s="55"/>
      <c r="Z13" s="55"/>
      <c r="AA13" s="58">
        <f t="shared" si="1"/>
        <v>87397656.5</v>
      </c>
      <c r="AB13" s="45">
        <f t="shared" si="2"/>
        <v>0.34764589762982595</v>
      </c>
      <c r="AC13" s="39"/>
      <c r="AD13" s="53" t="s">
        <v>45</v>
      </c>
      <c r="AE13" s="56" t="s">
        <v>87</v>
      </c>
    </row>
    <row r="14" spans="1:31" ht="106.15" customHeight="1" x14ac:dyDescent="0.2">
      <c r="A14" s="46">
        <v>186</v>
      </c>
      <c r="B14" s="16" t="s">
        <v>38</v>
      </c>
      <c r="C14" s="51" t="s">
        <v>39</v>
      </c>
      <c r="D14" s="17" t="s">
        <v>57</v>
      </c>
      <c r="E14" s="18" t="s">
        <v>58</v>
      </c>
      <c r="F14" s="19" t="s">
        <v>59</v>
      </c>
      <c r="G14" s="41">
        <v>2020680010084</v>
      </c>
      <c r="H14" s="17" t="s">
        <v>76</v>
      </c>
      <c r="I14" s="29" t="s">
        <v>85</v>
      </c>
      <c r="J14" s="50">
        <v>44566</v>
      </c>
      <c r="K14" s="50">
        <v>44926</v>
      </c>
      <c r="L14" s="107">
        <v>300</v>
      </c>
      <c r="M14" s="20">
        <f>+'Estrategias '!C11</f>
        <v>325</v>
      </c>
      <c r="N14" s="21">
        <f t="shared" si="3"/>
        <v>1</v>
      </c>
      <c r="O14" s="50" t="s">
        <v>37</v>
      </c>
      <c r="P14" s="55">
        <v>5000000</v>
      </c>
      <c r="Q14" s="25"/>
      <c r="R14" s="33"/>
      <c r="S14" s="55">
        <v>5000004</v>
      </c>
      <c r="T14" s="34"/>
      <c r="U14" s="57">
        <f t="shared" si="0"/>
        <v>10000004</v>
      </c>
      <c r="V14" s="55">
        <f>+Gastos_Feb!V70/2</f>
        <v>10000000</v>
      </c>
      <c r="W14" s="55"/>
      <c r="X14" s="55"/>
      <c r="Y14" s="55"/>
      <c r="Z14" s="55"/>
      <c r="AA14" s="57">
        <f t="shared" si="1"/>
        <v>10000000</v>
      </c>
      <c r="AB14" s="22">
        <f t="shared" si="2"/>
        <v>0.99999960000015997</v>
      </c>
      <c r="AC14" s="23"/>
      <c r="AD14" s="52" t="s">
        <v>45</v>
      </c>
      <c r="AE14" s="56" t="s">
        <v>87</v>
      </c>
    </row>
    <row r="15" spans="1:31" ht="91.15" customHeight="1" x14ac:dyDescent="0.2">
      <c r="A15" s="46">
        <v>187</v>
      </c>
      <c r="B15" s="16" t="s">
        <v>38</v>
      </c>
      <c r="C15" s="51" t="s">
        <v>39</v>
      </c>
      <c r="D15" s="17" t="s">
        <v>57</v>
      </c>
      <c r="E15" s="18" t="s">
        <v>60</v>
      </c>
      <c r="F15" s="19" t="s">
        <v>61</v>
      </c>
      <c r="G15" s="41">
        <v>2020680010084</v>
      </c>
      <c r="H15" s="17" t="s">
        <v>76</v>
      </c>
      <c r="I15" s="29" t="s">
        <v>86</v>
      </c>
      <c r="J15" s="50">
        <v>44566</v>
      </c>
      <c r="K15" s="50">
        <v>44926</v>
      </c>
      <c r="L15" s="109">
        <v>1200</v>
      </c>
      <c r="M15" s="48">
        <f>+'Estrategias '!C12</f>
        <v>375</v>
      </c>
      <c r="N15" s="49">
        <f t="shared" si="3"/>
        <v>0.3125</v>
      </c>
      <c r="O15" s="50" t="s">
        <v>37</v>
      </c>
      <c r="P15" s="55">
        <v>5000000</v>
      </c>
      <c r="Q15" s="25"/>
      <c r="R15" s="33"/>
      <c r="S15" s="55">
        <v>5000004</v>
      </c>
      <c r="T15" s="34"/>
      <c r="U15" s="57">
        <f t="shared" si="0"/>
        <v>10000004</v>
      </c>
      <c r="V15" s="55">
        <f>+Gastos_Feb!V70/2</f>
        <v>10000000</v>
      </c>
      <c r="W15" s="55"/>
      <c r="X15" s="55"/>
      <c r="Y15" s="55"/>
      <c r="Z15" s="55"/>
      <c r="AA15" s="58">
        <f t="shared" si="1"/>
        <v>10000000</v>
      </c>
      <c r="AB15" s="45">
        <f>IFERROR(AA15/U15,"-")</f>
        <v>0.99999960000015997</v>
      </c>
      <c r="AC15" s="39"/>
      <c r="AD15" s="53" t="s">
        <v>45</v>
      </c>
      <c r="AE15" s="56" t="s">
        <v>87</v>
      </c>
    </row>
    <row r="16" spans="1:31" ht="136.9" customHeight="1" x14ac:dyDescent="0.2">
      <c r="A16" s="46">
        <v>188</v>
      </c>
      <c r="B16" s="16" t="s">
        <v>38</v>
      </c>
      <c r="C16" s="51" t="s">
        <v>62</v>
      </c>
      <c r="D16" s="17" t="s">
        <v>63</v>
      </c>
      <c r="E16" s="18" t="s">
        <v>64</v>
      </c>
      <c r="F16" s="19" t="s">
        <v>65</v>
      </c>
      <c r="G16" s="40">
        <v>2020680010061</v>
      </c>
      <c r="H16" s="17" t="s">
        <v>66</v>
      </c>
      <c r="I16" s="51" t="s">
        <v>82</v>
      </c>
      <c r="J16" s="50">
        <v>44566</v>
      </c>
      <c r="K16" s="50">
        <v>44926</v>
      </c>
      <c r="L16" s="107">
        <v>1300</v>
      </c>
      <c r="M16" s="20">
        <f>+'Estrategias '!C13</f>
        <v>1048</v>
      </c>
      <c r="N16" s="106">
        <f t="shared" si="3"/>
        <v>0.80615384615384611</v>
      </c>
      <c r="O16" s="50" t="s">
        <v>37</v>
      </c>
      <c r="P16" s="25">
        <v>107683334</v>
      </c>
      <c r="Q16" s="25"/>
      <c r="R16" s="33"/>
      <c r="S16" s="25"/>
      <c r="T16" s="34"/>
      <c r="U16" s="57">
        <f>SUM(P16:T16)</f>
        <v>107683334</v>
      </c>
      <c r="V16" s="55">
        <f>+Gastos_Feb!V71/3</f>
        <v>76951514</v>
      </c>
      <c r="W16" s="55"/>
      <c r="X16" s="55"/>
      <c r="Y16" s="55"/>
      <c r="Z16" s="55"/>
      <c r="AA16" s="57">
        <f t="shared" si="1"/>
        <v>76951514</v>
      </c>
      <c r="AB16" s="22">
        <f t="shared" si="2"/>
        <v>0.71460931920997173</v>
      </c>
      <c r="AC16" s="23"/>
      <c r="AD16" s="52" t="s">
        <v>45</v>
      </c>
      <c r="AE16" s="56" t="s">
        <v>87</v>
      </c>
    </row>
    <row r="17" spans="1:31" ht="128.44999999999999" customHeight="1" x14ac:dyDescent="0.2">
      <c r="A17" s="46">
        <v>189</v>
      </c>
      <c r="B17" s="16" t="s">
        <v>38</v>
      </c>
      <c r="C17" s="51" t="s">
        <v>62</v>
      </c>
      <c r="D17" s="17" t="s">
        <v>63</v>
      </c>
      <c r="E17" s="18" t="s">
        <v>67</v>
      </c>
      <c r="F17" s="19" t="s">
        <v>68</v>
      </c>
      <c r="G17" s="40">
        <v>2020680010061</v>
      </c>
      <c r="H17" s="17" t="s">
        <v>66</v>
      </c>
      <c r="I17" s="51" t="s">
        <v>82</v>
      </c>
      <c r="J17" s="50">
        <v>44566</v>
      </c>
      <c r="K17" s="50">
        <v>44926</v>
      </c>
      <c r="L17" s="110">
        <v>800</v>
      </c>
      <c r="M17" s="20">
        <f>+'Estrategias '!C14</f>
        <v>461</v>
      </c>
      <c r="N17" s="21">
        <f t="shared" si="3"/>
        <v>0.57625000000000004</v>
      </c>
      <c r="O17" s="50" t="s">
        <v>37</v>
      </c>
      <c r="P17" s="25">
        <v>107683333</v>
      </c>
      <c r="Q17" s="25"/>
      <c r="R17" s="33"/>
      <c r="S17" s="25"/>
      <c r="T17" s="34"/>
      <c r="U17" s="57">
        <f>SUM(P17:T17)</f>
        <v>107683333</v>
      </c>
      <c r="V17" s="55">
        <f>+Gastos_Feb!V71/3</f>
        <v>76951514</v>
      </c>
      <c r="W17" s="55"/>
      <c r="X17" s="55"/>
      <c r="Y17" s="55"/>
      <c r="Z17" s="55"/>
      <c r="AA17" s="57">
        <f t="shared" si="1"/>
        <v>76951514</v>
      </c>
      <c r="AB17" s="22">
        <f t="shared" si="2"/>
        <v>0.71460932584618275</v>
      </c>
      <c r="AC17" s="23"/>
      <c r="AD17" s="52" t="s">
        <v>45</v>
      </c>
      <c r="AE17" s="56" t="s">
        <v>87</v>
      </c>
    </row>
    <row r="18" spans="1:31" ht="141.6" customHeight="1" x14ac:dyDescent="0.2">
      <c r="A18" s="46">
        <v>190</v>
      </c>
      <c r="B18" s="16" t="s">
        <v>38</v>
      </c>
      <c r="C18" s="51" t="s">
        <v>62</v>
      </c>
      <c r="D18" s="17" t="s">
        <v>63</v>
      </c>
      <c r="E18" s="18" t="s">
        <v>69</v>
      </c>
      <c r="F18" s="19" t="s">
        <v>70</v>
      </c>
      <c r="G18" s="40">
        <v>2020680010061</v>
      </c>
      <c r="H18" s="17" t="s">
        <v>66</v>
      </c>
      <c r="I18" s="51" t="s">
        <v>82</v>
      </c>
      <c r="J18" s="50">
        <v>44566</v>
      </c>
      <c r="K18" s="50">
        <v>44926</v>
      </c>
      <c r="L18" s="110">
        <v>390</v>
      </c>
      <c r="M18" s="20">
        <f>+'Estrategias '!C15</f>
        <v>80</v>
      </c>
      <c r="N18" s="21">
        <f t="shared" si="3"/>
        <v>0.20512820512820512</v>
      </c>
      <c r="O18" s="50" t="s">
        <v>37</v>
      </c>
      <c r="P18" s="25">
        <v>107683333</v>
      </c>
      <c r="Q18" s="25"/>
      <c r="R18" s="33"/>
      <c r="S18" s="25"/>
      <c r="T18" s="34"/>
      <c r="U18" s="57">
        <f>SUM(P18:T18)</f>
        <v>107683333</v>
      </c>
      <c r="V18" s="55">
        <f>+Gastos_Feb!V71/3</f>
        <v>76951514</v>
      </c>
      <c r="W18" s="55"/>
      <c r="X18" s="55"/>
      <c r="Y18" s="55"/>
      <c r="Z18" s="55"/>
      <c r="AA18" s="57">
        <f t="shared" si="1"/>
        <v>76951514</v>
      </c>
      <c r="AB18" s="22">
        <f t="shared" si="2"/>
        <v>0.71460932584618275</v>
      </c>
      <c r="AC18" s="23"/>
      <c r="AD18" s="52" t="s">
        <v>45</v>
      </c>
      <c r="AE18" s="56" t="s">
        <v>87</v>
      </c>
    </row>
    <row r="19" spans="1:31" ht="93" customHeight="1" x14ac:dyDescent="0.2">
      <c r="A19" s="46">
        <v>302</v>
      </c>
      <c r="B19" s="16" t="s">
        <v>71</v>
      </c>
      <c r="C19" s="51" t="s">
        <v>72</v>
      </c>
      <c r="D19" s="17" t="s">
        <v>73</v>
      </c>
      <c r="E19" s="18" t="s">
        <v>74</v>
      </c>
      <c r="F19" s="19" t="s">
        <v>75</v>
      </c>
      <c r="G19" s="40">
        <v>2021680010176</v>
      </c>
      <c r="H19" s="17" t="s">
        <v>79</v>
      </c>
      <c r="I19" s="51" t="s">
        <v>81</v>
      </c>
      <c r="J19" s="50">
        <v>44566</v>
      </c>
      <c r="K19" s="50">
        <v>44926</v>
      </c>
      <c r="L19" s="111">
        <v>1</v>
      </c>
      <c r="M19" s="24">
        <v>1</v>
      </c>
      <c r="N19" s="21">
        <f t="shared" si="3"/>
        <v>1</v>
      </c>
      <c r="O19" s="50" t="s">
        <v>37</v>
      </c>
      <c r="P19" s="25">
        <f>+Gastos_Mar!M73</f>
        <v>384087563</v>
      </c>
      <c r="Q19" s="25"/>
      <c r="R19" s="33"/>
      <c r="S19" s="25"/>
      <c r="T19" s="34"/>
      <c r="U19" s="57">
        <f>SUM(P19:T19)</f>
        <v>384087563</v>
      </c>
      <c r="V19" s="55">
        <f>+Gastos_Feb!V72</f>
        <v>383420000</v>
      </c>
      <c r="W19" s="55"/>
      <c r="X19" s="55"/>
      <c r="Y19" s="55"/>
      <c r="Z19" s="55"/>
      <c r="AA19" s="57">
        <f t="shared" si="1"/>
        <v>383420000</v>
      </c>
      <c r="AB19" s="22">
        <f t="shared" si="2"/>
        <v>0.99826195101245707</v>
      </c>
      <c r="AC19" s="23"/>
      <c r="AD19" s="52" t="s">
        <v>45</v>
      </c>
      <c r="AE19" s="56" t="s">
        <v>87</v>
      </c>
    </row>
    <row r="20" spans="1:31" ht="15" x14ac:dyDescent="0.2">
      <c r="A20" s="10">
        <f>SUM(--(FREQUENCY(A9:A19,A9:A19)&gt;0))</f>
        <v>11</v>
      </c>
      <c r="B20" s="11"/>
      <c r="C20" s="12"/>
      <c r="D20" s="12"/>
      <c r="E20" s="12"/>
      <c r="F20" s="12"/>
      <c r="G20" s="12"/>
      <c r="H20" s="12"/>
      <c r="I20" s="12"/>
      <c r="J20" s="12"/>
      <c r="K20" s="13"/>
      <c r="L20" s="14"/>
      <c r="M20" s="192" t="s">
        <v>16</v>
      </c>
      <c r="N20" s="6">
        <f>IFERROR(AVERAGE(N9:N19),"-")</f>
        <v>0.50518473193473201</v>
      </c>
      <c r="O20" s="7"/>
      <c r="P20" s="31"/>
      <c r="Q20" s="15">
        <f t="shared" ref="Q20:AA20" si="4">SUM(Q9:Q19)</f>
        <v>0</v>
      </c>
      <c r="R20" s="15">
        <f t="shared" si="4"/>
        <v>0</v>
      </c>
      <c r="S20" s="15">
        <f t="shared" si="4"/>
        <v>10000008</v>
      </c>
      <c r="T20" s="15">
        <f t="shared" si="4"/>
        <v>0</v>
      </c>
      <c r="U20" s="8">
        <f t="shared" si="4"/>
        <v>2707137571</v>
      </c>
      <c r="V20" s="43">
        <f t="shared" si="4"/>
        <v>2208443200</v>
      </c>
      <c r="W20" s="43">
        <f t="shared" si="4"/>
        <v>0</v>
      </c>
      <c r="X20" s="43">
        <f t="shared" si="4"/>
        <v>0</v>
      </c>
      <c r="Y20" s="43">
        <f t="shared" si="4"/>
        <v>0</v>
      </c>
      <c r="Z20" s="43">
        <f t="shared" si="4"/>
        <v>0</v>
      </c>
      <c r="AA20" s="8">
        <f t="shared" si="4"/>
        <v>2208443200</v>
      </c>
      <c r="AB20" s="9">
        <f>IFERROR(AA20/U20,"-")</f>
        <v>0.81578536076547248</v>
      </c>
      <c r="AC20" s="8">
        <f>SUM(AC9:AC19)</f>
        <v>516089527</v>
      </c>
      <c r="AD20" s="7"/>
      <c r="AE20" s="7"/>
    </row>
    <row r="29" spans="1:31" x14ac:dyDescent="0.2">
      <c r="R29" s="28"/>
    </row>
  </sheetData>
  <sheetProtection algorithmName="SHA-512" hashValue="HfWMz76TLWGKi5bCaXwnfS40il6jus9POl6x5bzGWUENWa0kBn38VCHUgdIPPkKieo/jCP7aa8c6pUHgV5fQ6w==" saltValue="iMKetvELTMIWgySCgYIXLw==" spinCount="100000" sheet="1" objects="1" scenarios="1"/>
  <mergeCells count="18">
    <mergeCell ref="V7:AA7"/>
    <mergeCell ref="AB7:AB8"/>
    <mergeCell ref="A1:A4"/>
    <mergeCell ref="A5:C5"/>
    <mergeCell ref="A6:C6"/>
    <mergeCell ref="B1:AB4"/>
    <mergeCell ref="B7:F7"/>
    <mergeCell ref="G7:K7"/>
    <mergeCell ref="L7:N7"/>
    <mergeCell ref="O7:U7"/>
    <mergeCell ref="D5:G5"/>
    <mergeCell ref="D6:G6"/>
    <mergeCell ref="AC1:AE1"/>
    <mergeCell ref="AC2:AE2"/>
    <mergeCell ref="AC3:AE3"/>
    <mergeCell ref="AC4:AE4"/>
    <mergeCell ref="AC7:AC8"/>
    <mergeCell ref="AD7:AE7"/>
  </mergeCells>
  <phoneticPr fontId="14"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paperSize="14" scale="3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L101"/>
  <sheetViews>
    <sheetView topLeftCell="A12" zoomScale="70" zoomScaleNormal="70" workbookViewId="0">
      <selection activeCell="H20" sqref="H20"/>
    </sheetView>
  </sheetViews>
  <sheetFormatPr baseColWidth="10" defaultColWidth="10.75" defaultRowHeight="15" x14ac:dyDescent="0.2"/>
  <cols>
    <col min="1" max="1" width="2.375" style="123" customWidth="1"/>
    <col min="2" max="2" width="20.75" style="123" hidden="1" customWidth="1"/>
    <col min="3" max="3" width="19.75" style="123" hidden="1" customWidth="1"/>
    <col min="4" max="4" width="19.75" style="124" customWidth="1"/>
    <col min="5" max="5" width="11.25" style="124" hidden="1" customWidth="1"/>
    <col min="6" max="6" width="12.25" style="124" hidden="1" customWidth="1"/>
    <col min="7" max="7" width="36.25" style="124" customWidth="1"/>
    <col min="8" max="8" width="13.75" style="124" customWidth="1"/>
    <col min="9" max="9" width="9.625" style="124" customWidth="1"/>
    <col min="10" max="10" width="10.875" style="124" customWidth="1"/>
    <col min="11" max="11" width="9.75" style="124" hidden="1" customWidth="1"/>
    <col min="12" max="12" width="10.75" style="124"/>
    <col min="13" max="13" width="13.125" style="124" customWidth="1"/>
    <col min="14" max="14" width="15.125" style="124" hidden="1" customWidth="1"/>
    <col min="15" max="16" width="13.125" style="124" hidden="1" customWidth="1"/>
    <col min="17" max="17" width="13.125" style="126" hidden="1" customWidth="1"/>
    <col min="18" max="22" width="13.125" style="124" hidden="1" customWidth="1"/>
    <col min="23" max="24" width="13.125" style="124" customWidth="1"/>
    <col min="25" max="25" width="13.125" style="124" hidden="1" customWidth="1"/>
    <col min="26" max="27" width="13.125" style="124" customWidth="1"/>
    <col min="28" max="28" width="13.125" style="124" hidden="1" customWidth="1"/>
    <col min="29" max="29" width="13.125" style="124" customWidth="1"/>
    <col min="30" max="30" width="13.125" style="127" customWidth="1"/>
    <col min="31" max="31" width="13.125" style="124" hidden="1" customWidth="1"/>
    <col min="32" max="32" width="13.125" style="124" customWidth="1"/>
    <col min="33" max="34" width="13.125" style="128" customWidth="1"/>
    <col min="35" max="35" width="13.25" style="123" customWidth="1"/>
    <col min="36" max="36" width="55.625" style="123" customWidth="1"/>
    <col min="37" max="37" width="10.75" style="123"/>
    <col min="38" max="38" width="13.875" style="123" bestFit="1" customWidth="1"/>
    <col min="39" max="16384" width="10.75" style="123"/>
  </cols>
  <sheetData>
    <row r="4" spans="2:38" ht="20.100000000000001" customHeight="1" x14ac:dyDescent="0.2">
      <c r="B4" s="212" t="s">
        <v>339</v>
      </c>
      <c r="C4" s="212"/>
      <c r="D4" s="212"/>
      <c r="E4" s="212"/>
      <c r="F4" s="212"/>
      <c r="G4" s="212"/>
      <c r="H4" s="212"/>
      <c r="I4" s="212"/>
      <c r="J4" s="212"/>
      <c r="K4" s="212"/>
      <c r="L4" s="212"/>
      <c r="M4" s="212"/>
      <c r="N4" s="212"/>
      <c r="O4" s="212"/>
      <c r="P4" s="212"/>
      <c r="Q4" s="212"/>
      <c r="R4" s="212"/>
      <c r="S4" s="212"/>
      <c r="T4" s="212"/>
      <c r="U4" s="212"/>
      <c r="V4" s="212"/>
      <c r="W4" s="212"/>
      <c r="X4" s="212"/>
      <c r="Y4" s="212"/>
      <c r="Z4" s="212"/>
      <c r="AA4" s="212"/>
      <c r="AB4" s="212"/>
      <c r="AC4" s="212"/>
      <c r="AD4" s="212"/>
      <c r="AE4" s="212"/>
      <c r="AF4" s="212"/>
      <c r="AG4" s="212"/>
      <c r="AH4" s="194"/>
    </row>
    <row r="5" spans="2:38" ht="20.100000000000001" customHeight="1" x14ac:dyDescent="0.2">
      <c r="B5" s="212" t="s">
        <v>340</v>
      </c>
      <c r="C5" s="212"/>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194"/>
    </row>
    <row r="6" spans="2:38" ht="20.100000000000001" customHeight="1" x14ac:dyDescent="0.2">
      <c r="B6" s="212" t="s">
        <v>341</v>
      </c>
      <c r="C6" s="212"/>
      <c r="D6" s="212"/>
      <c r="E6" s="212"/>
      <c r="F6" s="212"/>
      <c r="G6" s="212"/>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194"/>
    </row>
    <row r="7" spans="2:38" x14ac:dyDescent="0.2">
      <c r="M7" s="125"/>
    </row>
    <row r="8" spans="2:38" ht="15.75" thickBot="1" x14ac:dyDescent="0.25"/>
    <row r="9" spans="2:38" ht="18" customHeight="1" thickBot="1" x14ac:dyDescent="0.25">
      <c r="B9" s="129" t="s">
        <v>342</v>
      </c>
      <c r="C9" s="130" t="s">
        <v>343</v>
      </c>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2"/>
      <c r="AE9" s="131"/>
      <c r="AF9" s="131"/>
      <c r="AG9" s="131"/>
      <c r="AH9" s="131"/>
    </row>
    <row r="10" spans="2:38" ht="18" customHeight="1" thickBot="1" x14ac:dyDescent="0.25">
      <c r="B10" s="133">
        <v>2020</v>
      </c>
      <c r="C10" s="134">
        <v>44196</v>
      </c>
      <c r="D10" s="213" t="s">
        <v>344</v>
      </c>
      <c r="E10" s="214"/>
      <c r="F10" s="214"/>
      <c r="G10" s="214"/>
      <c r="H10" s="214"/>
      <c r="I10" s="214"/>
      <c r="J10" s="215"/>
      <c r="K10" s="131"/>
      <c r="L10" s="131"/>
      <c r="M10" s="131"/>
      <c r="N10" s="131"/>
      <c r="O10" s="131"/>
      <c r="P10" s="131"/>
      <c r="Q10" s="131"/>
      <c r="R10" s="131"/>
      <c r="S10" s="131"/>
      <c r="T10" s="131"/>
      <c r="U10" s="131"/>
      <c r="V10" s="131"/>
      <c r="W10" s="131"/>
      <c r="X10" s="131"/>
      <c r="Y10" s="131"/>
      <c r="Z10" s="131"/>
      <c r="AA10" s="131"/>
      <c r="AB10" s="131"/>
      <c r="AC10" s="131"/>
      <c r="AD10" s="132"/>
      <c r="AE10" s="131"/>
      <c r="AF10" s="131"/>
      <c r="AG10" s="131"/>
      <c r="AH10" s="131"/>
    </row>
    <row r="11" spans="2:38" ht="18" customHeight="1" x14ac:dyDescent="0.2">
      <c r="B11" s="216" t="s">
        <v>345</v>
      </c>
      <c r="C11" s="219" t="s">
        <v>346</v>
      </c>
      <c r="D11" s="209" t="s">
        <v>347</v>
      </c>
      <c r="E11" s="209" t="s">
        <v>348</v>
      </c>
      <c r="F11" s="209"/>
      <c r="G11" s="222" t="s">
        <v>312</v>
      </c>
      <c r="H11" s="223" t="s">
        <v>349</v>
      </c>
      <c r="I11" s="229">
        <v>2020</v>
      </c>
      <c r="J11" s="230"/>
      <c r="K11" s="230"/>
      <c r="L11" s="230"/>
      <c r="M11" s="230"/>
      <c r="N11" s="230" t="s">
        <v>350</v>
      </c>
      <c r="O11" s="230"/>
      <c r="P11" s="230"/>
      <c r="Q11" s="230"/>
      <c r="R11" s="230"/>
      <c r="S11" s="231" t="s">
        <v>351</v>
      </c>
      <c r="T11" s="232"/>
      <c r="U11" s="232"/>
      <c r="V11" s="229"/>
      <c r="W11" s="230">
        <v>2021</v>
      </c>
      <c r="X11" s="230"/>
      <c r="Y11" s="230"/>
      <c r="Z11" s="230"/>
      <c r="AA11" s="230"/>
      <c r="AB11" s="222" t="s">
        <v>352</v>
      </c>
      <c r="AC11" s="231" t="s">
        <v>373</v>
      </c>
      <c r="AD11" s="232"/>
      <c r="AE11" s="232"/>
      <c r="AF11" s="232"/>
      <c r="AG11" s="232"/>
      <c r="AH11" s="226" t="s">
        <v>372</v>
      </c>
      <c r="AI11" s="228" t="s">
        <v>377</v>
      </c>
    </row>
    <row r="12" spans="2:38" ht="30" customHeight="1" x14ac:dyDescent="0.2">
      <c r="B12" s="217"/>
      <c r="C12" s="220"/>
      <c r="D12" s="209"/>
      <c r="E12" s="209"/>
      <c r="F12" s="209"/>
      <c r="G12" s="222"/>
      <c r="H12" s="224"/>
      <c r="I12" s="210" t="s">
        <v>353</v>
      </c>
      <c r="J12" s="209"/>
      <c r="K12" s="209"/>
      <c r="L12" s="209" t="s">
        <v>0</v>
      </c>
      <c r="M12" s="209"/>
      <c r="N12" s="209" t="s">
        <v>354</v>
      </c>
      <c r="O12" s="209"/>
      <c r="P12" s="209"/>
      <c r="Q12" s="209" t="s">
        <v>0</v>
      </c>
      <c r="R12" s="209"/>
      <c r="S12" s="222" t="s">
        <v>354</v>
      </c>
      <c r="T12" s="210"/>
      <c r="U12" s="222" t="s">
        <v>0</v>
      </c>
      <c r="V12" s="210"/>
      <c r="W12" s="209" t="s">
        <v>354</v>
      </c>
      <c r="X12" s="209"/>
      <c r="Y12" s="209"/>
      <c r="Z12" s="209" t="s">
        <v>0</v>
      </c>
      <c r="AA12" s="209"/>
      <c r="AB12" s="222"/>
      <c r="AC12" s="209" t="s">
        <v>354</v>
      </c>
      <c r="AD12" s="209"/>
      <c r="AE12" s="209"/>
      <c r="AF12" s="209" t="s">
        <v>0</v>
      </c>
      <c r="AG12" s="209"/>
      <c r="AH12" s="227"/>
      <c r="AI12" s="228"/>
    </row>
    <row r="13" spans="2:38" ht="17.100000000000001" customHeight="1" x14ac:dyDescent="0.2">
      <c r="B13" s="217"/>
      <c r="C13" s="220"/>
      <c r="D13" s="209"/>
      <c r="E13" s="209"/>
      <c r="F13" s="209"/>
      <c r="G13" s="222"/>
      <c r="H13" s="224"/>
      <c r="I13" s="210" t="s">
        <v>355</v>
      </c>
      <c r="J13" s="209" t="s">
        <v>356</v>
      </c>
      <c r="K13" s="135"/>
      <c r="L13" s="225" t="s">
        <v>357</v>
      </c>
      <c r="M13" s="225" t="s">
        <v>358</v>
      </c>
      <c r="N13" s="225" t="s">
        <v>312</v>
      </c>
      <c r="O13" s="225" t="s">
        <v>356</v>
      </c>
      <c r="P13" s="225"/>
      <c r="Q13" s="225" t="s">
        <v>357</v>
      </c>
      <c r="R13" s="225" t="s">
        <v>358</v>
      </c>
      <c r="S13" s="225" t="s">
        <v>312</v>
      </c>
      <c r="T13" s="225" t="s">
        <v>356</v>
      </c>
      <c r="U13" s="225" t="s">
        <v>357</v>
      </c>
      <c r="V13" s="225" t="s">
        <v>358</v>
      </c>
      <c r="W13" s="209" t="s">
        <v>312</v>
      </c>
      <c r="X13" s="209" t="s">
        <v>356</v>
      </c>
      <c r="Y13" s="136"/>
      <c r="Z13" s="225" t="s">
        <v>357</v>
      </c>
      <c r="AA13" s="225" t="s">
        <v>358</v>
      </c>
      <c r="AB13" s="222"/>
      <c r="AC13" s="209" t="s">
        <v>359</v>
      </c>
      <c r="AD13" s="209" t="s">
        <v>356</v>
      </c>
      <c r="AE13" s="136"/>
      <c r="AF13" s="225" t="s">
        <v>357</v>
      </c>
      <c r="AG13" s="225" t="s">
        <v>358</v>
      </c>
      <c r="AH13" s="227"/>
      <c r="AI13" s="228"/>
    </row>
    <row r="14" spans="2:38" ht="37.5" customHeight="1" thickBot="1" x14ac:dyDescent="0.25">
      <c r="B14" s="218"/>
      <c r="C14" s="221"/>
      <c r="D14" s="209"/>
      <c r="E14" s="136" t="s">
        <v>360</v>
      </c>
      <c r="F14" s="136" t="s">
        <v>361</v>
      </c>
      <c r="G14" s="222"/>
      <c r="H14" s="224"/>
      <c r="I14" s="211"/>
      <c r="J14" s="209"/>
      <c r="K14" s="135"/>
      <c r="L14" s="225"/>
      <c r="M14" s="225"/>
      <c r="N14" s="225"/>
      <c r="O14" s="225"/>
      <c r="P14" s="225"/>
      <c r="Q14" s="225"/>
      <c r="R14" s="225"/>
      <c r="S14" s="225"/>
      <c r="T14" s="225"/>
      <c r="U14" s="225"/>
      <c r="V14" s="225"/>
      <c r="W14" s="209"/>
      <c r="X14" s="209"/>
      <c r="Y14" s="136"/>
      <c r="Z14" s="225"/>
      <c r="AA14" s="225"/>
      <c r="AB14" s="222"/>
      <c r="AC14" s="209"/>
      <c r="AD14" s="209"/>
      <c r="AE14" s="136"/>
      <c r="AF14" s="225"/>
      <c r="AG14" s="225"/>
      <c r="AH14" s="227"/>
      <c r="AI14" s="228"/>
    </row>
    <row r="15" spans="2:38" ht="213" customHeight="1" x14ac:dyDescent="0.2">
      <c r="B15" s="233" t="s">
        <v>362</v>
      </c>
      <c r="C15" s="233" t="s">
        <v>363</v>
      </c>
      <c r="D15" s="137" t="s">
        <v>364</v>
      </c>
      <c r="E15" s="138">
        <v>43831</v>
      </c>
      <c r="F15" s="138">
        <v>44196</v>
      </c>
      <c r="G15" s="139"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40">
        <v>5000</v>
      </c>
      <c r="I15" s="141">
        <v>100</v>
      </c>
      <c r="J15" s="142">
        <v>100</v>
      </c>
      <c r="K15" s="143">
        <f>+J15/I15</f>
        <v>1</v>
      </c>
      <c r="L15" s="144">
        <f>DAYS360(E15,$C$10)/DAYS360(E15,F15)</f>
        <v>1</v>
      </c>
      <c r="M15" s="145">
        <f>IF(I15=0," -",IF(K15&gt;100%,100%,K15))</f>
        <v>1</v>
      </c>
      <c r="N15" s="146">
        <v>1000</v>
      </c>
      <c r="O15" s="146">
        <v>79</v>
      </c>
      <c r="P15" s="144">
        <f>+O15/N15</f>
        <v>7.9000000000000001E-2</v>
      </c>
      <c r="Q15" s="147">
        <f>+(3*100%)/12</f>
        <v>0.25</v>
      </c>
      <c r="R15" s="144">
        <f t="shared" ref="R15:R21" si="0">IF(N15=0," -",IF(P15&gt;100%,100%,P15))</f>
        <v>7.9000000000000001E-2</v>
      </c>
      <c r="S15" s="146">
        <v>1000</v>
      </c>
      <c r="T15" s="146">
        <v>347</v>
      </c>
      <c r="U15" s="148">
        <v>0.5</v>
      </c>
      <c r="V15" s="149">
        <v>0.34699999999999998</v>
      </c>
      <c r="W15" s="146">
        <v>1000</v>
      </c>
      <c r="X15" s="146">
        <v>1178</v>
      </c>
      <c r="Y15" s="144">
        <f>+X15/W15</f>
        <v>1.1779999999999999</v>
      </c>
      <c r="Z15" s="144">
        <v>1</v>
      </c>
      <c r="AA15" s="145">
        <f>IF(W15=0," -",IF(Y15&gt;100%,100%,Y15))</f>
        <v>1</v>
      </c>
      <c r="AB15" s="150">
        <f>(J15+O15)/H15</f>
        <v>3.5799999999999998E-2</v>
      </c>
      <c r="AC15" s="146">
        <v>800</v>
      </c>
      <c r="AD15" s="151">
        <f>+'PA 2022'!M9</f>
        <v>146</v>
      </c>
      <c r="AE15" s="144">
        <f t="shared" ref="AE15:AE21" si="1">+AD15/AC15</f>
        <v>0.1825</v>
      </c>
      <c r="AF15" s="144">
        <v>0.16666666666666699</v>
      </c>
      <c r="AG15" s="145">
        <f t="shared" ref="AG15:AG21" si="2">IF(AC15=0," -",IF(AE15&gt;100%,100%,AE15))</f>
        <v>0.1825</v>
      </c>
      <c r="AH15" s="152">
        <f>+J15+X15+AD15</f>
        <v>1424</v>
      </c>
      <c r="AI15" s="196">
        <f>+AH15/H15</f>
        <v>0.2848</v>
      </c>
      <c r="AJ15" s="195" t="s">
        <v>378</v>
      </c>
      <c r="AL15" s="154"/>
    </row>
    <row r="16" spans="2:38" ht="60" customHeight="1" x14ac:dyDescent="0.2">
      <c r="B16" s="234"/>
      <c r="C16" s="234"/>
      <c r="D16" s="237" t="s">
        <v>365</v>
      </c>
      <c r="E16" s="138">
        <v>43831</v>
      </c>
      <c r="F16" s="138">
        <v>44196</v>
      </c>
      <c r="G16" s="139" t="str">
        <f>+'PA 2022'!E10</f>
        <v>Implementar 1 programa de desarrollo empresarial y de empleabilidad para las micro y pequeñas empresas (incluyendo unidades productivas).</v>
      </c>
      <c r="H16" s="140">
        <v>1</v>
      </c>
      <c r="I16" s="141">
        <v>1</v>
      </c>
      <c r="J16" s="142">
        <v>1</v>
      </c>
      <c r="K16" s="143">
        <f t="shared" ref="K16:K21" si="3">+J16/I16</f>
        <v>1</v>
      </c>
      <c r="L16" s="144">
        <f>DAYS360(E16,$C$10)/DAYS360(E16,F16)</f>
        <v>1</v>
      </c>
      <c r="M16" s="145">
        <f t="shared" ref="M16:M21" si="4">IF(I16=0," -",IF(K16&gt;100%,100%,K16))</f>
        <v>1</v>
      </c>
      <c r="N16" s="146">
        <v>1</v>
      </c>
      <c r="O16" s="146">
        <v>1</v>
      </c>
      <c r="P16" s="144">
        <f t="shared" ref="P16:P21" si="5">+O16/N16</f>
        <v>1</v>
      </c>
      <c r="Q16" s="147">
        <f t="shared" ref="Q16:Q21" si="6">+(3*100%)/12</f>
        <v>0.25</v>
      </c>
      <c r="R16" s="144">
        <f t="shared" si="0"/>
        <v>1</v>
      </c>
      <c r="S16" s="146">
        <v>1</v>
      </c>
      <c r="T16" s="146">
        <v>1</v>
      </c>
      <c r="U16" s="148">
        <v>0.5</v>
      </c>
      <c r="V16" s="145">
        <v>1</v>
      </c>
      <c r="W16" s="146">
        <v>1</v>
      </c>
      <c r="X16" s="146">
        <v>1</v>
      </c>
      <c r="Y16" s="144">
        <f t="shared" ref="Y16:Y21" si="7">+X16/W16</f>
        <v>1</v>
      </c>
      <c r="Z16" s="144">
        <v>1</v>
      </c>
      <c r="AA16" s="145">
        <f t="shared" ref="AA16:AA21" si="8">IF(W16=0," -",IF(Y16&gt;100%,100%,Y16))</f>
        <v>1</v>
      </c>
      <c r="AB16" s="150">
        <f t="shared" ref="AB16:AB21" si="9">(J16+O16)/H16</f>
        <v>2</v>
      </c>
      <c r="AC16" s="146">
        <v>1</v>
      </c>
      <c r="AD16" s="151">
        <f>+'PA 2022'!M10</f>
        <v>1</v>
      </c>
      <c r="AE16" s="144">
        <f t="shared" si="1"/>
        <v>1</v>
      </c>
      <c r="AF16" s="144">
        <v>0.16666666666666699</v>
      </c>
      <c r="AG16" s="145">
        <f t="shared" si="2"/>
        <v>1</v>
      </c>
      <c r="AH16" s="152">
        <v>1</v>
      </c>
      <c r="AI16" s="153">
        <v>1</v>
      </c>
      <c r="AL16" s="154"/>
    </row>
    <row r="17" spans="2:36" ht="30" x14ac:dyDescent="0.2">
      <c r="B17" s="234"/>
      <c r="C17" s="234"/>
      <c r="D17" s="237"/>
      <c r="E17" s="138">
        <v>43831</v>
      </c>
      <c r="F17" s="138">
        <v>44196</v>
      </c>
      <c r="G17" s="139" t="str">
        <f>+'PA 2022'!E11</f>
        <v>Desarrollar el modelo CDE virtual para que amplíen la cobertura en la ciudad.</v>
      </c>
      <c r="H17" s="155">
        <v>1</v>
      </c>
      <c r="I17" s="156">
        <v>0.1</v>
      </c>
      <c r="J17" s="144">
        <v>0.1</v>
      </c>
      <c r="K17" s="143">
        <f t="shared" si="3"/>
        <v>1</v>
      </c>
      <c r="L17" s="144">
        <f>DAYS360(E17,$C$10)/DAYS360(E17,F17)</f>
        <v>1</v>
      </c>
      <c r="M17" s="145">
        <f t="shared" si="4"/>
        <v>1</v>
      </c>
      <c r="N17" s="146">
        <v>0.25</v>
      </c>
      <c r="O17" s="146">
        <v>0</v>
      </c>
      <c r="P17" s="144">
        <f t="shared" si="5"/>
        <v>0</v>
      </c>
      <c r="Q17" s="147">
        <f t="shared" si="6"/>
        <v>0.25</v>
      </c>
      <c r="R17" s="144">
        <f t="shared" si="0"/>
        <v>0</v>
      </c>
      <c r="S17" s="147">
        <v>0.25</v>
      </c>
      <c r="T17" s="146">
        <v>0</v>
      </c>
      <c r="U17" s="148">
        <v>0.5</v>
      </c>
      <c r="V17" s="157">
        <v>0</v>
      </c>
      <c r="W17" s="147">
        <v>0.25</v>
      </c>
      <c r="X17" s="147">
        <v>0.25</v>
      </c>
      <c r="Y17" s="144">
        <f t="shared" si="7"/>
        <v>1</v>
      </c>
      <c r="Z17" s="144">
        <v>1</v>
      </c>
      <c r="AA17" s="145">
        <f t="shared" si="8"/>
        <v>1</v>
      </c>
      <c r="AB17" s="150">
        <f t="shared" si="9"/>
        <v>0.1</v>
      </c>
      <c r="AC17" s="147">
        <v>0.35</v>
      </c>
      <c r="AD17" s="158">
        <f>+'PA 2022'!M11</f>
        <v>8.7499999999999994E-2</v>
      </c>
      <c r="AE17" s="144">
        <f t="shared" si="1"/>
        <v>0.25</v>
      </c>
      <c r="AF17" s="144">
        <v>0.16666666666666699</v>
      </c>
      <c r="AG17" s="145">
        <f t="shared" si="2"/>
        <v>0.25</v>
      </c>
      <c r="AH17" s="159">
        <f>+J17+X17+AD17</f>
        <v>0.4375</v>
      </c>
      <c r="AI17" s="153">
        <f t="shared" ref="AI17:AI22" si="10">+AH17/H17</f>
        <v>0.4375</v>
      </c>
    </row>
    <row r="18" spans="2:36" ht="120" x14ac:dyDescent="0.2">
      <c r="B18" s="234"/>
      <c r="C18" s="234"/>
      <c r="D18" s="237"/>
      <c r="E18" s="138">
        <v>43831</v>
      </c>
      <c r="F18" s="138">
        <v>44196</v>
      </c>
      <c r="G18" s="139"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40">
        <v>7000</v>
      </c>
      <c r="I18" s="141">
        <v>800</v>
      </c>
      <c r="J18" s="142">
        <v>2029</v>
      </c>
      <c r="K18" s="143">
        <f t="shared" si="3"/>
        <v>2.5362499999999999</v>
      </c>
      <c r="L18" s="144">
        <f t="shared" ref="L18:L27" si="11">DAYS360(E18,$C$10)/DAYS360(E18,F18)</f>
        <v>1</v>
      </c>
      <c r="M18" s="145">
        <f t="shared" si="4"/>
        <v>1</v>
      </c>
      <c r="N18" s="146">
        <v>1200</v>
      </c>
      <c r="O18" s="146">
        <v>57</v>
      </c>
      <c r="P18" s="144">
        <f t="shared" si="5"/>
        <v>4.7500000000000001E-2</v>
      </c>
      <c r="Q18" s="147">
        <f t="shared" si="6"/>
        <v>0.25</v>
      </c>
      <c r="R18" s="144">
        <f t="shared" si="0"/>
        <v>4.7500000000000001E-2</v>
      </c>
      <c r="S18" s="146">
        <v>1200</v>
      </c>
      <c r="T18" s="146">
        <v>1082</v>
      </c>
      <c r="U18" s="148">
        <v>0.5</v>
      </c>
      <c r="V18" s="145">
        <v>0.90166666666666662</v>
      </c>
      <c r="W18" s="146">
        <v>1200</v>
      </c>
      <c r="X18" s="146">
        <v>2673</v>
      </c>
      <c r="Y18" s="144">
        <f t="shared" si="7"/>
        <v>2.2275</v>
      </c>
      <c r="Z18" s="144">
        <v>1</v>
      </c>
      <c r="AA18" s="145">
        <f t="shared" si="8"/>
        <v>1</v>
      </c>
      <c r="AB18" s="150">
        <f t="shared" si="9"/>
        <v>0.29799999999999999</v>
      </c>
      <c r="AC18" s="146">
        <v>2000</v>
      </c>
      <c r="AD18" s="151">
        <f>+'PA 2022'!M12</f>
        <v>259</v>
      </c>
      <c r="AE18" s="144">
        <f t="shared" si="1"/>
        <v>0.1295</v>
      </c>
      <c r="AF18" s="144">
        <v>0.16666666666666699</v>
      </c>
      <c r="AG18" s="145">
        <f t="shared" si="2"/>
        <v>0.1295</v>
      </c>
      <c r="AH18" s="152">
        <f t="shared" ref="AH18:AH26" si="12">+J18+X18+AD18</f>
        <v>4961</v>
      </c>
      <c r="AI18" s="153">
        <f t="shared" si="10"/>
        <v>0.70871428571428574</v>
      </c>
    </row>
    <row r="19" spans="2:36" ht="105" x14ac:dyDescent="0.2">
      <c r="B19" s="234"/>
      <c r="C19" s="234"/>
      <c r="D19" s="237"/>
      <c r="E19" s="138">
        <v>43831</v>
      </c>
      <c r="F19" s="138">
        <v>44196</v>
      </c>
      <c r="G19" s="139" t="str">
        <f>+'PA 2022'!E13</f>
        <v>Implementar en 4.000 mipymes planes estratégicos orientados a innovar y/o incorporación tecnológica en áreas empresariales estratégicas con apoyo de Universidades y actores económicos clave.</v>
      </c>
      <c r="H19" s="140">
        <v>4000</v>
      </c>
      <c r="I19" s="141">
        <v>300</v>
      </c>
      <c r="J19" s="142">
        <v>536</v>
      </c>
      <c r="K19" s="143">
        <f t="shared" si="3"/>
        <v>1.7866666666666666</v>
      </c>
      <c r="L19" s="144">
        <f t="shared" si="11"/>
        <v>1</v>
      </c>
      <c r="M19" s="145">
        <f t="shared" si="4"/>
        <v>1</v>
      </c>
      <c r="N19" s="146">
        <v>500</v>
      </c>
      <c r="O19" s="146">
        <v>0</v>
      </c>
      <c r="P19" s="144">
        <f t="shared" si="5"/>
        <v>0</v>
      </c>
      <c r="Q19" s="147">
        <f t="shared" si="6"/>
        <v>0.25</v>
      </c>
      <c r="R19" s="144">
        <f t="shared" si="0"/>
        <v>0</v>
      </c>
      <c r="S19" s="146">
        <v>500</v>
      </c>
      <c r="T19" s="146">
        <v>191</v>
      </c>
      <c r="U19" s="148">
        <v>0.5</v>
      </c>
      <c r="V19" s="149">
        <v>0.38200000000000001</v>
      </c>
      <c r="W19" s="146">
        <v>500</v>
      </c>
      <c r="X19" s="146">
        <v>540</v>
      </c>
      <c r="Y19" s="144">
        <f t="shared" si="7"/>
        <v>1.08</v>
      </c>
      <c r="Z19" s="144">
        <v>1</v>
      </c>
      <c r="AA19" s="145">
        <f t="shared" si="8"/>
        <v>1</v>
      </c>
      <c r="AB19" s="150">
        <f t="shared" si="9"/>
        <v>0.13400000000000001</v>
      </c>
      <c r="AC19" s="146">
        <v>800</v>
      </c>
      <c r="AD19" s="151">
        <f>+'PA 2022'!M13</f>
        <v>76</v>
      </c>
      <c r="AE19" s="144">
        <f t="shared" si="1"/>
        <v>9.5000000000000001E-2</v>
      </c>
      <c r="AF19" s="144">
        <v>0.16666666666666699</v>
      </c>
      <c r="AG19" s="145">
        <f t="shared" si="2"/>
        <v>9.5000000000000001E-2</v>
      </c>
      <c r="AH19" s="152">
        <f t="shared" si="12"/>
        <v>1152</v>
      </c>
      <c r="AI19" s="196">
        <f t="shared" si="10"/>
        <v>0.28799999999999998</v>
      </c>
      <c r="AJ19" s="197" t="s">
        <v>379</v>
      </c>
    </row>
    <row r="20" spans="2:36" ht="120" x14ac:dyDescent="0.2">
      <c r="B20" s="234"/>
      <c r="C20" s="234"/>
      <c r="D20" s="237" t="s">
        <v>366</v>
      </c>
      <c r="E20" s="138">
        <v>43831</v>
      </c>
      <c r="F20" s="138">
        <v>44196</v>
      </c>
      <c r="G20" s="139" t="str">
        <f>+'PA 2022'!E14</f>
        <v>Intervenir a 4.000 empresas y/o emprendimientos mediante apalancamiento financiero orientado a realizar inversión en innovación y/o tecnología en la zona rural y urbana con enfoque diferencial.</v>
      </c>
      <c r="H20" s="140">
        <v>4000</v>
      </c>
      <c r="I20" s="141">
        <v>200</v>
      </c>
      <c r="J20" s="142">
        <v>0</v>
      </c>
      <c r="K20" s="143">
        <f t="shared" si="3"/>
        <v>0</v>
      </c>
      <c r="L20" s="144">
        <f t="shared" si="11"/>
        <v>1</v>
      </c>
      <c r="M20" s="157">
        <f t="shared" si="4"/>
        <v>0</v>
      </c>
      <c r="N20" s="146">
        <v>600</v>
      </c>
      <c r="O20" s="146">
        <v>17</v>
      </c>
      <c r="P20" s="144">
        <f t="shared" si="5"/>
        <v>2.8333333333333332E-2</v>
      </c>
      <c r="Q20" s="147">
        <f t="shared" si="6"/>
        <v>0.25</v>
      </c>
      <c r="R20" s="144">
        <f t="shared" si="0"/>
        <v>2.8333333333333332E-2</v>
      </c>
      <c r="S20" s="146">
        <v>600</v>
      </c>
      <c r="T20" s="146">
        <v>38</v>
      </c>
      <c r="U20" s="148">
        <v>0.5</v>
      </c>
      <c r="V20" s="157">
        <v>6.3333333333333339E-2</v>
      </c>
      <c r="W20" s="146">
        <v>600</v>
      </c>
      <c r="X20" s="146">
        <v>234</v>
      </c>
      <c r="Y20" s="144">
        <f t="shared" si="7"/>
        <v>0.39</v>
      </c>
      <c r="Z20" s="144">
        <v>1</v>
      </c>
      <c r="AA20" s="157">
        <f>IF(W20=0," -",IF(Y20&gt;100%,100%,Y20))</f>
        <v>0.39</v>
      </c>
      <c r="AB20" s="150">
        <f t="shared" si="9"/>
        <v>4.2500000000000003E-3</v>
      </c>
      <c r="AC20" s="146">
        <v>300</v>
      </c>
      <c r="AD20" s="151">
        <f>+'PA 2022'!M14</f>
        <v>325</v>
      </c>
      <c r="AE20" s="144">
        <f t="shared" si="1"/>
        <v>1.0833333333333333</v>
      </c>
      <c r="AF20" s="144">
        <v>0.16666666666666699</v>
      </c>
      <c r="AG20" s="157">
        <f t="shared" si="2"/>
        <v>1</v>
      </c>
      <c r="AH20" s="152">
        <f t="shared" si="12"/>
        <v>559</v>
      </c>
      <c r="AI20" s="196">
        <f t="shared" si="10"/>
        <v>0.13975000000000001</v>
      </c>
      <c r="AJ20" s="195" t="s">
        <v>380</v>
      </c>
    </row>
    <row r="21" spans="2:36" ht="90.75" thickBot="1" x14ac:dyDescent="0.25">
      <c r="B21" s="234"/>
      <c r="C21" s="236"/>
      <c r="D21" s="237"/>
      <c r="E21" s="138">
        <v>43831</v>
      </c>
      <c r="F21" s="138">
        <v>44196</v>
      </c>
      <c r="G21" s="139" t="str">
        <f>+'PA 2022'!E15</f>
        <v>Otorgar 6.000 créditos a emprendimientos y mipymes de orientados a capital de trabajo o destinos de inversión diferente a innovación y/o tecnología en zonas urbanas y rurales.</v>
      </c>
      <c r="H21" s="140">
        <v>6000</v>
      </c>
      <c r="I21" s="141">
        <v>1200</v>
      </c>
      <c r="J21" s="142">
        <v>2293</v>
      </c>
      <c r="K21" s="143">
        <f t="shared" si="3"/>
        <v>1.9108333333333334</v>
      </c>
      <c r="L21" s="144">
        <f t="shared" si="11"/>
        <v>1</v>
      </c>
      <c r="M21" s="145">
        <f t="shared" si="4"/>
        <v>1</v>
      </c>
      <c r="N21" s="146">
        <v>1600</v>
      </c>
      <c r="O21" s="146">
        <v>328</v>
      </c>
      <c r="P21" s="144">
        <f t="shared" si="5"/>
        <v>0.20499999999999999</v>
      </c>
      <c r="Q21" s="147">
        <f t="shared" si="6"/>
        <v>0.25</v>
      </c>
      <c r="R21" s="144">
        <f t="shared" si="0"/>
        <v>0.20499999999999999</v>
      </c>
      <c r="S21" s="146">
        <v>1600</v>
      </c>
      <c r="T21" s="146">
        <v>662</v>
      </c>
      <c r="U21" s="148">
        <v>0.5</v>
      </c>
      <c r="V21" s="149">
        <v>0.41375000000000001</v>
      </c>
      <c r="W21" s="146">
        <v>1600</v>
      </c>
      <c r="X21" s="146">
        <v>1648</v>
      </c>
      <c r="Y21" s="144">
        <f t="shared" si="7"/>
        <v>1.03</v>
      </c>
      <c r="Z21" s="144">
        <v>1</v>
      </c>
      <c r="AA21" s="145">
        <f t="shared" si="8"/>
        <v>1</v>
      </c>
      <c r="AB21" s="150">
        <f t="shared" si="9"/>
        <v>0.43683333333333335</v>
      </c>
      <c r="AC21" s="146">
        <v>1200</v>
      </c>
      <c r="AD21" s="151">
        <f>+'PA 2022'!M15</f>
        <v>375</v>
      </c>
      <c r="AE21" s="144">
        <f t="shared" si="1"/>
        <v>0.3125</v>
      </c>
      <c r="AF21" s="144">
        <v>0.16666666666666699</v>
      </c>
      <c r="AG21" s="145">
        <f t="shared" si="2"/>
        <v>0.3125</v>
      </c>
      <c r="AH21" s="152">
        <f t="shared" si="12"/>
        <v>4316</v>
      </c>
      <c r="AI21" s="153">
        <f t="shared" si="10"/>
        <v>0.71933333333333338</v>
      </c>
    </row>
    <row r="22" spans="2:36" ht="12.95" hidden="1" customHeight="1" thickBot="1" x14ac:dyDescent="0.25">
      <c r="B22" s="235"/>
      <c r="C22" s="160"/>
      <c r="D22" s="137"/>
      <c r="E22" s="138"/>
      <c r="F22" s="138"/>
      <c r="G22" s="161"/>
      <c r="H22" s="140"/>
      <c r="I22" s="141"/>
      <c r="J22" s="142"/>
      <c r="K22" s="143"/>
      <c r="L22" s="144"/>
      <c r="M22" s="148"/>
      <c r="N22" s="146"/>
      <c r="O22" s="146"/>
      <c r="P22" s="144"/>
      <c r="Q22" s="144"/>
      <c r="R22" s="144"/>
      <c r="S22" s="146"/>
      <c r="T22" s="146"/>
      <c r="U22" s="148"/>
      <c r="V22" s="148"/>
      <c r="W22" s="146"/>
      <c r="X22" s="146"/>
      <c r="Y22" s="144"/>
      <c r="Z22" s="144"/>
      <c r="AA22" s="148"/>
      <c r="AB22" s="162"/>
      <c r="AC22" s="146"/>
      <c r="AD22" s="151"/>
      <c r="AE22" s="144"/>
      <c r="AF22" s="144"/>
      <c r="AG22" s="148"/>
      <c r="AH22" s="152">
        <f t="shared" si="12"/>
        <v>0</v>
      </c>
      <c r="AI22" s="153" t="e">
        <f t="shared" si="10"/>
        <v>#DIV/0!</v>
      </c>
    </row>
    <row r="23" spans="2:36" ht="75" x14ac:dyDescent="0.2">
      <c r="B23" s="234"/>
      <c r="C23" s="238" t="s">
        <v>367</v>
      </c>
      <c r="D23" s="237" t="s">
        <v>368</v>
      </c>
      <c r="E23" s="138">
        <v>43831</v>
      </c>
      <c r="F23" s="138">
        <v>44196</v>
      </c>
      <c r="G23" s="139" t="str">
        <f>+'PA 2022'!E16</f>
        <v>Registrar 5.000 hojas de vida para facilitar el proceso de inserción en el mercado laboral identificando habilidades, destrezas  y que competencias  para el trabajo.</v>
      </c>
      <c r="H23" s="140">
        <v>5000</v>
      </c>
      <c r="I23" s="141">
        <v>1000</v>
      </c>
      <c r="J23" s="142">
        <v>1956</v>
      </c>
      <c r="K23" s="143">
        <f>+J23/I23</f>
        <v>1.956</v>
      </c>
      <c r="L23" s="144">
        <f t="shared" si="11"/>
        <v>1</v>
      </c>
      <c r="M23" s="145">
        <f>IF(I23=0," -",IF(K23&gt;100%,100%,K23))</f>
        <v>1</v>
      </c>
      <c r="N23" s="146">
        <v>1200</v>
      </c>
      <c r="O23" s="146">
        <v>573</v>
      </c>
      <c r="P23" s="144">
        <f>+O23/N23</f>
        <v>0.47749999999999998</v>
      </c>
      <c r="Q23" s="147">
        <f>+(3*100%)/12</f>
        <v>0.25</v>
      </c>
      <c r="R23" s="144">
        <f>IF(N23=0," -",IF(P23&gt;100%,100%,P23))</f>
        <v>0.47749999999999998</v>
      </c>
      <c r="S23" s="146">
        <v>1200</v>
      </c>
      <c r="T23" s="146">
        <v>1946</v>
      </c>
      <c r="U23" s="148">
        <v>0.5</v>
      </c>
      <c r="V23" s="145">
        <v>1</v>
      </c>
      <c r="W23" s="146">
        <v>1200</v>
      </c>
      <c r="X23" s="146">
        <v>3996</v>
      </c>
      <c r="Y23" s="144">
        <f>+X23/W23</f>
        <v>3.33</v>
      </c>
      <c r="Z23" s="144">
        <v>1</v>
      </c>
      <c r="AA23" s="145">
        <f>IF(W23=0," -",IF(Y23&gt;100%,100%,Y23))</f>
        <v>1</v>
      </c>
      <c r="AB23" s="150">
        <f>(J23+O23)/H23</f>
        <v>0.50580000000000003</v>
      </c>
      <c r="AC23" s="146">
        <v>1300</v>
      </c>
      <c r="AD23" s="151">
        <f>+'PA 2022'!M16</f>
        <v>1048</v>
      </c>
      <c r="AE23" s="144">
        <f>+AD23/AC23</f>
        <v>0.80615384615384611</v>
      </c>
      <c r="AF23" s="144">
        <v>0.16666666666666699</v>
      </c>
      <c r="AG23" s="145">
        <f>IF(AC23=0," -",IF(AE23&gt;100%,100%,AE23))</f>
        <v>0.80615384615384611</v>
      </c>
      <c r="AH23" s="152">
        <f t="shared" si="12"/>
        <v>7000</v>
      </c>
      <c r="AI23" s="153">
        <v>1</v>
      </c>
    </row>
    <row r="24" spans="2:36" ht="60" x14ac:dyDescent="0.2">
      <c r="B24" s="234"/>
      <c r="C24" s="239"/>
      <c r="D24" s="237"/>
      <c r="E24" s="138">
        <v>43831</v>
      </c>
      <c r="F24" s="138">
        <v>44196</v>
      </c>
      <c r="G24" s="139" t="str">
        <f>+'PA 2022'!E17</f>
        <v>Formar 3.000  jóvenes y adultos en competencias  personales y/o  técnicas para el trabajo con el fin de facilitar su inserción en el mercado laboral.</v>
      </c>
      <c r="H24" s="140">
        <v>3000</v>
      </c>
      <c r="I24" s="141">
        <v>600</v>
      </c>
      <c r="J24" s="142">
        <v>1335</v>
      </c>
      <c r="K24" s="143">
        <f>+J24/I24</f>
        <v>2.2250000000000001</v>
      </c>
      <c r="L24" s="144">
        <f t="shared" si="11"/>
        <v>1</v>
      </c>
      <c r="M24" s="145">
        <f>IF(I24=0," -",IF(K24&gt;100%,100%,K24))</f>
        <v>1</v>
      </c>
      <c r="N24" s="146">
        <v>700</v>
      </c>
      <c r="O24" s="146">
        <v>180</v>
      </c>
      <c r="P24" s="144">
        <f>+O24/N24</f>
        <v>0.25714285714285712</v>
      </c>
      <c r="Q24" s="147">
        <f>+(3*100%)/12</f>
        <v>0.25</v>
      </c>
      <c r="R24" s="144">
        <f>IF(N24=0," -",IF(P24&gt;100%,100%,P24))</f>
        <v>0.25714285714285712</v>
      </c>
      <c r="S24" s="146">
        <v>700</v>
      </c>
      <c r="T24" s="146">
        <v>1220</v>
      </c>
      <c r="U24" s="148">
        <v>0.5</v>
      </c>
      <c r="V24" s="145">
        <v>1</v>
      </c>
      <c r="W24" s="146">
        <v>700</v>
      </c>
      <c r="X24" s="146">
        <v>2960</v>
      </c>
      <c r="Y24" s="144">
        <f>+X24/W24</f>
        <v>4.2285714285714286</v>
      </c>
      <c r="Z24" s="144">
        <v>1</v>
      </c>
      <c r="AA24" s="145">
        <f>IF(W24=0," -",IF(Y24&gt;100%,100%,Y24))</f>
        <v>1</v>
      </c>
      <c r="AB24" s="150">
        <f>(J24+O24)/H24</f>
        <v>0.505</v>
      </c>
      <c r="AC24" s="146">
        <v>800</v>
      </c>
      <c r="AD24" s="151">
        <f>+'PA 2022'!M17</f>
        <v>461</v>
      </c>
      <c r="AE24" s="144">
        <f>+AD24/AC24</f>
        <v>0.57625000000000004</v>
      </c>
      <c r="AF24" s="144">
        <v>0.16666666666666699</v>
      </c>
      <c r="AG24" s="145">
        <f>IF(AC24=0," -",IF(AE24&gt;100%,100%,AE24))</f>
        <v>0.57625000000000004</v>
      </c>
      <c r="AH24" s="152">
        <f t="shared" si="12"/>
        <v>4756</v>
      </c>
      <c r="AI24" s="153">
        <v>1</v>
      </c>
    </row>
    <row r="25" spans="2:36" ht="75.75" thickBot="1" x14ac:dyDescent="0.25">
      <c r="B25" s="236"/>
      <c r="C25" s="240"/>
      <c r="D25" s="237"/>
      <c r="E25" s="138">
        <v>43831</v>
      </c>
      <c r="F25" s="138">
        <v>44196</v>
      </c>
      <c r="G25" s="139" t="str">
        <f>+'PA 2022'!E18</f>
        <v>Acompañar a 1.500 empresas en el fomento de una cultura del empleo y trabajo decente para capturar  vacantes que permitan realizar la intermediación laboral.</v>
      </c>
      <c r="H25" s="140">
        <v>1500</v>
      </c>
      <c r="I25" s="141">
        <v>330</v>
      </c>
      <c r="J25" s="142">
        <f>368+32</f>
        <v>400</v>
      </c>
      <c r="K25" s="143">
        <f>+J25/I25</f>
        <v>1.2121212121212122</v>
      </c>
      <c r="L25" s="144">
        <f t="shared" si="11"/>
        <v>1</v>
      </c>
      <c r="M25" s="145">
        <f>IF(I25=0," -",IF(K25&gt;100%,100%,K25))</f>
        <v>1</v>
      </c>
      <c r="N25" s="146">
        <v>370</v>
      </c>
      <c r="O25" s="146">
        <v>70</v>
      </c>
      <c r="P25" s="144">
        <f>+O25/N25</f>
        <v>0.1891891891891892</v>
      </c>
      <c r="Q25" s="147">
        <f>+(3*100%)/12</f>
        <v>0.25</v>
      </c>
      <c r="R25" s="144">
        <f>IF(N25=0," -",IF(P25&gt;100%,100%,P25))</f>
        <v>0.1891891891891892</v>
      </c>
      <c r="S25" s="146">
        <v>370</v>
      </c>
      <c r="T25" s="146">
        <v>332</v>
      </c>
      <c r="U25" s="148">
        <v>0.5</v>
      </c>
      <c r="V25" s="145">
        <v>0.89729729729729735</v>
      </c>
      <c r="W25" s="146">
        <v>370</v>
      </c>
      <c r="X25" s="146">
        <v>1056</v>
      </c>
      <c r="Y25" s="144">
        <f>+X25/W25</f>
        <v>2.8540540540540542</v>
      </c>
      <c r="Z25" s="144">
        <v>1</v>
      </c>
      <c r="AA25" s="145">
        <f>IF(W25=0," -",IF(Y25&gt;100%,100%,Y25))</f>
        <v>1</v>
      </c>
      <c r="AB25" s="150">
        <f>(J25+O25)/H25</f>
        <v>0.31333333333333335</v>
      </c>
      <c r="AC25" s="146">
        <v>390</v>
      </c>
      <c r="AD25" s="151">
        <f>+'PA 2022'!M18</f>
        <v>80</v>
      </c>
      <c r="AE25" s="144">
        <f>+AD25/AC25</f>
        <v>0.20512820512820512</v>
      </c>
      <c r="AF25" s="144">
        <v>0.16666666666666699</v>
      </c>
      <c r="AG25" s="145">
        <f>IF(AC25=0," -",IF(AE25&gt;100%,100%,AE25))</f>
        <v>0.20512820512820512</v>
      </c>
      <c r="AH25" s="152">
        <f t="shared" si="12"/>
        <v>1536</v>
      </c>
      <c r="AI25" s="153">
        <f>+AH25/H25</f>
        <v>1.024</v>
      </c>
    </row>
    <row r="26" spans="2:36" ht="12.95" hidden="1" customHeight="1" thickBot="1" x14ac:dyDescent="0.25">
      <c r="B26" s="163"/>
      <c r="C26" s="164"/>
      <c r="D26" s="137"/>
      <c r="E26" s="138"/>
      <c r="F26" s="138"/>
      <c r="G26" s="161"/>
      <c r="H26" s="140"/>
      <c r="I26" s="141"/>
      <c r="J26" s="142"/>
      <c r="K26" s="143"/>
      <c r="L26" s="144"/>
      <c r="M26" s="148"/>
      <c r="N26" s="146"/>
      <c r="O26" s="146"/>
      <c r="P26" s="144"/>
      <c r="Q26" s="144"/>
      <c r="R26" s="144"/>
      <c r="S26" s="146"/>
      <c r="T26" s="146"/>
      <c r="U26" s="148"/>
      <c r="V26" s="148"/>
      <c r="W26" s="146"/>
      <c r="X26" s="146"/>
      <c r="Y26" s="144"/>
      <c r="Z26" s="144"/>
      <c r="AA26" s="148"/>
      <c r="AB26" s="162"/>
      <c r="AC26" s="146"/>
      <c r="AD26" s="151"/>
      <c r="AE26" s="144"/>
      <c r="AF26" s="144"/>
      <c r="AG26" s="148"/>
      <c r="AH26" s="152">
        <f t="shared" si="12"/>
        <v>0</v>
      </c>
      <c r="AI26" s="153"/>
    </row>
    <row r="27" spans="2:36" ht="90.75" thickBot="1" x14ac:dyDescent="0.25">
      <c r="B27" s="165" t="s">
        <v>369</v>
      </c>
      <c r="C27" s="165" t="s">
        <v>370</v>
      </c>
      <c r="D27" s="137" t="s">
        <v>371</v>
      </c>
      <c r="E27" s="138">
        <v>43831</v>
      </c>
      <c r="F27" s="138">
        <v>44196</v>
      </c>
      <c r="G27" s="139" t="str">
        <f>+'PA 2022'!E19</f>
        <v>Mantener en funcionamiento el 100% de los programas del Instituto Municipal del Empleo.</v>
      </c>
      <c r="H27" s="166">
        <v>1</v>
      </c>
      <c r="I27" s="156">
        <v>1</v>
      </c>
      <c r="J27" s="144">
        <v>1</v>
      </c>
      <c r="K27" s="143">
        <f>+J27/I27</f>
        <v>1</v>
      </c>
      <c r="L27" s="144">
        <f t="shared" si="11"/>
        <v>1</v>
      </c>
      <c r="M27" s="145">
        <f>IF(I27=0," -",IF(K27&gt;100%,100%,K27))</f>
        <v>1</v>
      </c>
      <c r="N27" s="146">
        <v>1</v>
      </c>
      <c r="O27" s="146">
        <v>1</v>
      </c>
      <c r="P27" s="144">
        <f>+O27/N27</f>
        <v>1</v>
      </c>
      <c r="Q27" s="147">
        <v>0.25</v>
      </c>
      <c r="R27" s="144">
        <f>IF(N27=0," -",IF(P27&gt;100%,100%,P27))</f>
        <v>1</v>
      </c>
      <c r="S27" s="147">
        <v>1</v>
      </c>
      <c r="T27" s="146">
        <v>1</v>
      </c>
      <c r="U27" s="148">
        <v>0.5</v>
      </c>
      <c r="V27" s="145">
        <v>1</v>
      </c>
      <c r="W27" s="147">
        <v>1</v>
      </c>
      <c r="X27" s="147">
        <v>1</v>
      </c>
      <c r="Y27" s="144">
        <f>+X27/W27</f>
        <v>1</v>
      </c>
      <c r="Z27" s="144">
        <v>1</v>
      </c>
      <c r="AA27" s="145">
        <f>IF(W27=0," -",IF(Y27&gt;100%,100%,Y27))</f>
        <v>1</v>
      </c>
      <c r="AB27" s="167">
        <v>1</v>
      </c>
      <c r="AC27" s="147">
        <v>1</v>
      </c>
      <c r="AD27" s="158">
        <v>1</v>
      </c>
      <c r="AE27" s="144">
        <f>+AD27/AC27</f>
        <v>1</v>
      </c>
      <c r="AF27" s="144">
        <v>0.16666666666666699</v>
      </c>
      <c r="AG27" s="145">
        <f>IF(AC27=0," -",IF(AE27&gt;100%,100%,AE27))</f>
        <v>1</v>
      </c>
      <c r="AH27" s="168">
        <v>1</v>
      </c>
      <c r="AI27" s="153">
        <v>1</v>
      </c>
    </row>
    <row r="28" spans="2:36" ht="21" customHeight="1" x14ac:dyDescent="0.2">
      <c r="D28" s="169"/>
      <c r="E28" s="170"/>
      <c r="F28" s="170"/>
      <c r="G28" s="169"/>
      <c r="H28" s="171"/>
      <c r="I28" s="172"/>
      <c r="J28" s="172"/>
      <c r="K28" s="173"/>
      <c r="L28" s="174">
        <f>+AVERAGE(L15:L21,L23:L25,L27)</f>
        <v>1</v>
      </c>
      <c r="M28" s="174">
        <f>+AVERAGE(M15:M21,M23:M25,M27)</f>
        <v>0.90909090909090906</v>
      </c>
      <c r="N28" s="174"/>
      <c r="O28" s="175"/>
      <c r="P28" s="174"/>
      <c r="Q28" s="174"/>
      <c r="R28" s="174"/>
      <c r="S28" s="176"/>
      <c r="T28" s="176"/>
      <c r="U28" s="174"/>
      <c r="V28" s="174"/>
      <c r="W28" s="176"/>
      <c r="X28" s="174"/>
      <c r="Y28" s="174"/>
      <c r="Z28" s="174"/>
      <c r="AA28" s="174">
        <f>+AVERAGE(AA15:AA21,AA23:AA25,AA27)</f>
        <v>0.94454545454545458</v>
      </c>
      <c r="AB28" s="175"/>
      <c r="AC28" s="177"/>
      <c r="AD28" s="178"/>
      <c r="AE28" s="177"/>
      <c r="AF28" s="177"/>
      <c r="AG28" s="179">
        <f>+AVERAGE(AG15:AG27)</f>
        <v>0.50518473193473201</v>
      </c>
      <c r="AH28" s="180"/>
      <c r="AI28" s="179">
        <f>+AVERAGE(AI15,AI16,AI17,AI18,AI19,AI20,AI21,AI23,AI24,AI25,AI27)</f>
        <v>0.69109978354978352</v>
      </c>
    </row>
    <row r="29" spans="2:36" x14ac:dyDescent="0.2">
      <c r="E29" s="181"/>
      <c r="F29" s="181"/>
      <c r="H29" s="182"/>
      <c r="I29" s="182"/>
      <c r="J29" s="182"/>
      <c r="K29" s="183"/>
      <c r="L29" s="183"/>
      <c r="M29" s="183"/>
      <c r="N29" s="183"/>
      <c r="O29" s="184"/>
      <c r="P29" s="183"/>
      <c r="Q29" s="183"/>
      <c r="R29" s="183"/>
      <c r="S29" s="183"/>
      <c r="T29" s="183"/>
      <c r="U29" s="183"/>
      <c r="V29" s="183"/>
      <c r="W29" s="183"/>
      <c r="X29" s="183"/>
      <c r="Y29" s="183"/>
      <c r="Z29" s="183"/>
      <c r="AA29" s="183"/>
      <c r="AB29" s="184"/>
      <c r="AC29" s="184"/>
      <c r="AD29" s="185"/>
      <c r="AE29" s="184"/>
      <c r="AF29" s="184"/>
      <c r="AG29" s="184"/>
      <c r="AH29" s="184"/>
    </row>
    <row r="30" spans="2:36" x14ac:dyDescent="0.2">
      <c r="E30" s="181"/>
      <c r="F30" s="181"/>
      <c r="H30" s="182"/>
      <c r="I30" s="182"/>
      <c r="J30" s="182"/>
      <c r="K30" s="183"/>
      <c r="L30" s="183"/>
      <c r="M30" s="183"/>
      <c r="N30" s="183"/>
      <c r="O30" s="183"/>
      <c r="P30" s="183"/>
      <c r="Q30" s="183"/>
      <c r="R30" s="183"/>
      <c r="S30" s="183"/>
      <c r="T30" s="183"/>
      <c r="U30" s="183"/>
      <c r="V30" s="183"/>
      <c r="W30" s="183"/>
      <c r="X30" s="183"/>
      <c r="Y30" s="183"/>
      <c r="Z30" s="183"/>
      <c r="AA30" s="183"/>
      <c r="AB30" s="183"/>
      <c r="AC30" s="183"/>
      <c r="AD30" s="186"/>
      <c r="AE30" s="183"/>
      <c r="AF30" s="183"/>
      <c r="AG30" s="183">
        <f>+AVERAGE(AG15,AG16,AG17,AG18,AG19,AG20,AG21,AG23,AG24,AG25,AG27)</f>
        <v>0.50518473193473201</v>
      </c>
      <c r="AH30" s="183"/>
    </row>
    <row r="31" spans="2:36" x14ac:dyDescent="0.2">
      <c r="E31" s="181"/>
      <c r="F31" s="181"/>
      <c r="H31" s="182"/>
      <c r="I31" s="182"/>
      <c r="J31" s="182"/>
      <c r="K31" s="183"/>
      <c r="L31" s="183"/>
      <c r="M31" s="183"/>
      <c r="N31" s="183"/>
      <c r="O31" s="183"/>
      <c r="P31" s="183"/>
      <c r="Q31" s="183"/>
      <c r="R31" s="183"/>
      <c r="S31" s="183"/>
      <c r="T31" s="183"/>
      <c r="U31" s="183"/>
      <c r="V31" s="183"/>
      <c r="W31" s="183"/>
      <c r="X31" s="183"/>
      <c r="Y31" s="183"/>
      <c r="Z31" s="183"/>
      <c r="AA31" s="183"/>
      <c r="AB31" s="183"/>
      <c r="AC31" s="183"/>
      <c r="AD31" s="186"/>
      <c r="AE31" s="183"/>
      <c r="AF31" s="183"/>
      <c r="AG31" s="183"/>
      <c r="AH31" s="183"/>
    </row>
    <row r="32" spans="2:36" x14ac:dyDescent="0.2">
      <c r="E32" s="181"/>
      <c r="F32" s="181"/>
      <c r="H32" s="182"/>
      <c r="I32" s="182"/>
      <c r="J32" s="182"/>
      <c r="K32" s="183"/>
      <c r="L32" s="183"/>
      <c r="M32" s="183"/>
      <c r="N32" s="183"/>
      <c r="O32" s="183"/>
      <c r="P32" s="183"/>
      <c r="Q32" s="183"/>
      <c r="R32" s="183"/>
      <c r="S32" s="183"/>
      <c r="T32" s="183"/>
      <c r="U32" s="183"/>
      <c r="V32" s="183"/>
      <c r="W32" s="183"/>
      <c r="X32" s="183"/>
      <c r="Y32" s="183"/>
      <c r="Z32" s="183"/>
      <c r="AA32" s="183"/>
      <c r="AB32" s="183"/>
      <c r="AC32" s="183"/>
      <c r="AD32" s="186"/>
      <c r="AE32" s="183"/>
      <c r="AF32" s="183"/>
      <c r="AG32" s="183"/>
      <c r="AH32" s="183"/>
    </row>
    <row r="33" spans="5:34" x14ac:dyDescent="0.2">
      <c r="E33" s="181"/>
      <c r="F33" s="181"/>
      <c r="H33" s="182"/>
      <c r="I33" s="182"/>
      <c r="J33" s="182"/>
      <c r="K33" s="183"/>
      <c r="L33" s="183"/>
      <c r="M33" s="183"/>
      <c r="N33" s="183"/>
      <c r="O33" s="183"/>
      <c r="P33" s="183"/>
      <c r="Q33" s="183"/>
      <c r="R33" s="183"/>
      <c r="S33" s="183"/>
      <c r="T33" s="183"/>
      <c r="U33" s="183"/>
      <c r="V33" s="183"/>
      <c r="W33" s="183"/>
      <c r="X33" s="183"/>
      <c r="Y33" s="183"/>
      <c r="Z33" s="183"/>
      <c r="AA33" s="183"/>
      <c r="AB33" s="183"/>
      <c r="AC33" s="183"/>
      <c r="AD33" s="186"/>
      <c r="AE33" s="183"/>
      <c r="AF33" s="183"/>
      <c r="AG33" s="183"/>
      <c r="AH33" s="183"/>
    </row>
    <row r="34" spans="5:34" x14ac:dyDescent="0.2">
      <c r="E34" s="181"/>
      <c r="F34" s="181"/>
      <c r="H34" s="182"/>
      <c r="I34" s="182"/>
      <c r="J34" s="182"/>
      <c r="K34" s="183"/>
      <c r="L34" s="183"/>
      <c r="M34" s="183"/>
      <c r="N34" s="183"/>
      <c r="O34" s="183"/>
      <c r="P34" s="183"/>
      <c r="Q34" s="183"/>
      <c r="R34" s="183"/>
      <c r="S34" s="183"/>
      <c r="T34" s="183"/>
      <c r="U34" s="183"/>
      <c r="V34" s="183"/>
      <c r="W34" s="183"/>
      <c r="X34" s="183"/>
      <c r="Y34" s="183"/>
      <c r="Z34" s="183"/>
      <c r="AA34" s="183"/>
      <c r="AB34" s="183"/>
      <c r="AC34" s="183"/>
      <c r="AD34" s="186"/>
      <c r="AE34" s="183"/>
      <c r="AF34" s="183"/>
      <c r="AG34" s="183"/>
      <c r="AH34" s="183"/>
    </row>
    <row r="35" spans="5:34" x14ac:dyDescent="0.2">
      <c r="E35" s="181"/>
      <c r="F35" s="181"/>
      <c r="H35" s="182"/>
      <c r="I35" s="182"/>
      <c r="J35" s="182"/>
      <c r="K35" s="183"/>
      <c r="L35" s="183"/>
      <c r="M35" s="183"/>
      <c r="N35" s="183"/>
      <c r="O35" s="183"/>
      <c r="P35" s="183"/>
      <c r="Q35" s="183"/>
      <c r="R35" s="183"/>
      <c r="S35" s="183"/>
      <c r="T35" s="183"/>
      <c r="U35" s="183"/>
      <c r="V35" s="183"/>
      <c r="W35" s="183"/>
      <c r="X35" s="183"/>
      <c r="Y35" s="183"/>
      <c r="Z35" s="183"/>
      <c r="AA35" s="183"/>
      <c r="AB35" s="183"/>
      <c r="AC35" s="183"/>
      <c r="AD35" s="186"/>
      <c r="AE35" s="183"/>
      <c r="AF35" s="183"/>
      <c r="AG35" s="183"/>
      <c r="AH35" s="183"/>
    </row>
    <row r="36" spans="5:34" x14ac:dyDescent="0.2">
      <c r="E36" s="181"/>
      <c r="F36" s="181"/>
      <c r="H36" s="182"/>
      <c r="I36" s="182"/>
      <c r="J36" s="182"/>
      <c r="K36" s="183"/>
      <c r="L36" s="183"/>
      <c r="M36" s="183"/>
      <c r="N36" s="183"/>
      <c r="O36" s="183"/>
      <c r="P36" s="183"/>
      <c r="Q36" s="183"/>
      <c r="R36" s="183"/>
      <c r="S36" s="183"/>
      <c r="T36" s="183"/>
      <c r="U36" s="183"/>
      <c r="V36" s="183"/>
      <c r="W36" s="183"/>
      <c r="X36" s="183"/>
      <c r="Y36" s="183"/>
      <c r="Z36" s="183"/>
      <c r="AA36" s="183"/>
      <c r="AB36" s="183"/>
      <c r="AC36" s="183"/>
      <c r="AD36" s="186"/>
      <c r="AE36" s="183"/>
      <c r="AF36" s="183"/>
      <c r="AG36" s="183"/>
      <c r="AH36" s="183"/>
    </row>
    <row r="37" spans="5:34" x14ac:dyDescent="0.2">
      <c r="E37" s="181"/>
      <c r="F37" s="181"/>
      <c r="H37" s="182"/>
      <c r="I37" s="182"/>
      <c r="J37" s="182"/>
      <c r="K37" s="183"/>
      <c r="L37" s="183"/>
      <c r="M37" s="183"/>
      <c r="N37" s="183"/>
      <c r="O37" s="183"/>
      <c r="P37" s="183"/>
      <c r="Q37" s="183"/>
      <c r="R37" s="183"/>
      <c r="S37" s="183"/>
      <c r="T37" s="183"/>
      <c r="U37" s="183"/>
      <c r="V37" s="183"/>
      <c r="W37" s="183"/>
      <c r="X37" s="183"/>
      <c r="Y37" s="183"/>
      <c r="Z37" s="183"/>
      <c r="AA37" s="183"/>
      <c r="AB37" s="183"/>
      <c r="AC37" s="183"/>
      <c r="AD37" s="186"/>
      <c r="AE37" s="183"/>
      <c r="AF37" s="183"/>
      <c r="AG37" s="183"/>
      <c r="AH37" s="183"/>
    </row>
    <row r="38" spans="5:34" x14ac:dyDescent="0.2">
      <c r="E38" s="181"/>
      <c r="F38" s="181"/>
      <c r="H38" s="182"/>
      <c r="I38" s="182"/>
      <c r="J38" s="182"/>
      <c r="K38" s="183"/>
      <c r="L38" s="183"/>
      <c r="M38" s="183"/>
      <c r="N38" s="183"/>
      <c r="O38" s="183"/>
      <c r="P38" s="183"/>
      <c r="Q38" s="183"/>
      <c r="R38" s="183"/>
      <c r="S38" s="183"/>
      <c r="T38" s="183"/>
      <c r="U38" s="183"/>
      <c r="V38" s="183"/>
      <c r="W38" s="183"/>
      <c r="X38" s="183"/>
      <c r="Y38" s="183"/>
      <c r="Z38" s="183"/>
      <c r="AA38" s="183"/>
      <c r="AB38" s="183"/>
      <c r="AC38" s="183"/>
      <c r="AD38" s="186"/>
      <c r="AE38" s="183"/>
      <c r="AF38" s="183"/>
      <c r="AG38" s="183"/>
      <c r="AH38" s="183"/>
    </row>
    <row r="39" spans="5:34" x14ac:dyDescent="0.2">
      <c r="E39" s="181"/>
      <c r="F39" s="181"/>
      <c r="H39" s="182"/>
      <c r="I39" s="182"/>
      <c r="J39" s="182"/>
      <c r="K39" s="183"/>
      <c r="L39" s="183"/>
      <c r="M39" s="183"/>
      <c r="N39" s="183"/>
      <c r="O39" s="183"/>
      <c r="P39" s="183"/>
      <c r="Q39" s="183"/>
      <c r="R39" s="183"/>
      <c r="S39" s="183"/>
      <c r="T39" s="183"/>
      <c r="U39" s="183"/>
      <c r="V39" s="183"/>
      <c r="W39" s="183"/>
      <c r="X39" s="183"/>
      <c r="Y39" s="183"/>
      <c r="Z39" s="183"/>
      <c r="AA39" s="183"/>
      <c r="AB39" s="183"/>
      <c r="AC39" s="183"/>
      <c r="AD39" s="186"/>
      <c r="AE39" s="183"/>
      <c r="AF39" s="183"/>
      <c r="AG39" s="183"/>
      <c r="AH39" s="183"/>
    </row>
    <row r="40" spans="5:34" x14ac:dyDescent="0.2">
      <c r="E40" s="181"/>
      <c r="F40" s="181"/>
      <c r="H40" s="182"/>
      <c r="I40" s="182"/>
      <c r="J40" s="182"/>
      <c r="K40" s="183"/>
      <c r="L40" s="183"/>
      <c r="M40" s="183"/>
      <c r="N40" s="183"/>
      <c r="O40" s="183"/>
      <c r="P40" s="183"/>
      <c r="Q40" s="183"/>
      <c r="R40" s="183"/>
      <c r="S40" s="183"/>
      <c r="T40" s="183"/>
      <c r="U40" s="183"/>
      <c r="V40" s="183"/>
      <c r="W40" s="183"/>
      <c r="X40" s="183"/>
      <c r="Y40" s="183"/>
      <c r="Z40" s="183"/>
      <c r="AA40" s="183"/>
      <c r="AB40" s="183"/>
      <c r="AC40" s="183"/>
      <c r="AD40" s="186"/>
      <c r="AE40" s="183"/>
      <c r="AF40" s="183"/>
      <c r="AG40" s="183"/>
      <c r="AH40" s="183"/>
    </row>
    <row r="41" spans="5:34" x14ac:dyDescent="0.2">
      <c r="E41" s="181"/>
      <c r="F41" s="181"/>
      <c r="H41" s="182"/>
      <c r="I41" s="182"/>
      <c r="J41" s="182"/>
      <c r="K41" s="183"/>
      <c r="L41" s="183"/>
      <c r="M41" s="183"/>
      <c r="N41" s="183"/>
      <c r="O41" s="183"/>
      <c r="P41" s="183"/>
      <c r="Q41" s="183"/>
      <c r="R41" s="183"/>
      <c r="S41" s="183"/>
      <c r="T41" s="183"/>
      <c r="U41" s="183"/>
      <c r="V41" s="183"/>
      <c r="W41" s="183"/>
      <c r="X41" s="183"/>
      <c r="Y41" s="183"/>
      <c r="Z41" s="183"/>
      <c r="AA41" s="183"/>
      <c r="AB41" s="183"/>
      <c r="AC41" s="183"/>
      <c r="AD41" s="186"/>
      <c r="AE41" s="183"/>
      <c r="AF41" s="183"/>
      <c r="AG41" s="183"/>
      <c r="AH41" s="183"/>
    </row>
    <row r="42" spans="5:34" x14ac:dyDescent="0.2">
      <c r="E42" s="181"/>
      <c r="F42" s="181"/>
      <c r="H42" s="182"/>
      <c r="I42" s="182"/>
      <c r="J42" s="182"/>
      <c r="K42" s="183"/>
      <c r="L42" s="183"/>
      <c r="M42" s="183"/>
      <c r="N42" s="183"/>
      <c r="O42" s="183"/>
      <c r="P42" s="183"/>
      <c r="Q42" s="183"/>
      <c r="R42" s="183"/>
      <c r="S42" s="183"/>
      <c r="T42" s="183"/>
      <c r="U42" s="183"/>
      <c r="V42" s="183"/>
      <c r="W42" s="183"/>
      <c r="X42" s="183"/>
      <c r="Y42" s="183"/>
      <c r="Z42" s="183"/>
      <c r="AA42" s="183"/>
      <c r="AB42" s="183"/>
      <c r="AC42" s="183"/>
      <c r="AD42" s="186"/>
      <c r="AE42" s="183"/>
      <c r="AF42" s="183"/>
      <c r="AG42" s="183"/>
      <c r="AH42" s="183"/>
    </row>
    <row r="43" spans="5:34" x14ac:dyDescent="0.2">
      <c r="E43" s="181"/>
      <c r="F43" s="181"/>
      <c r="H43" s="182"/>
      <c r="I43" s="182"/>
      <c r="J43" s="182"/>
      <c r="K43" s="183"/>
      <c r="L43" s="183"/>
      <c r="M43" s="183"/>
      <c r="N43" s="183"/>
      <c r="O43" s="183"/>
      <c r="P43" s="183"/>
      <c r="Q43" s="183"/>
      <c r="R43" s="183"/>
      <c r="S43" s="183"/>
      <c r="T43" s="183"/>
      <c r="U43" s="183"/>
      <c r="V43" s="183"/>
      <c r="W43" s="183"/>
      <c r="X43" s="183"/>
      <c r="Y43" s="183"/>
      <c r="Z43" s="183"/>
      <c r="AA43" s="183"/>
      <c r="AB43" s="183"/>
      <c r="AC43" s="183"/>
      <c r="AD43" s="186"/>
      <c r="AE43" s="183"/>
      <c r="AF43" s="183"/>
      <c r="AG43" s="183"/>
      <c r="AH43" s="183"/>
    </row>
    <row r="44" spans="5:34" x14ac:dyDescent="0.2">
      <c r="E44" s="181"/>
      <c r="F44" s="181"/>
      <c r="H44" s="182"/>
      <c r="I44" s="182"/>
      <c r="J44" s="182"/>
      <c r="K44" s="183"/>
      <c r="L44" s="183"/>
      <c r="M44" s="183"/>
      <c r="N44" s="183"/>
      <c r="O44" s="183"/>
      <c r="P44" s="183"/>
      <c r="Q44" s="183"/>
      <c r="R44" s="183"/>
      <c r="S44" s="183"/>
      <c r="T44" s="183"/>
      <c r="U44" s="183"/>
      <c r="V44" s="183"/>
      <c r="W44" s="183"/>
      <c r="X44" s="183"/>
      <c r="Y44" s="183"/>
      <c r="Z44" s="183"/>
      <c r="AA44" s="183"/>
      <c r="AB44" s="183"/>
      <c r="AC44" s="183"/>
      <c r="AD44" s="186"/>
      <c r="AE44" s="183"/>
      <c r="AF44" s="183"/>
      <c r="AG44" s="183"/>
      <c r="AH44" s="183"/>
    </row>
    <row r="45" spans="5:34" x14ac:dyDescent="0.2">
      <c r="E45" s="181"/>
      <c r="F45" s="181"/>
      <c r="H45" s="182"/>
      <c r="I45" s="182"/>
      <c r="J45" s="182"/>
      <c r="K45" s="183"/>
      <c r="L45" s="183"/>
      <c r="M45" s="183"/>
      <c r="N45" s="183"/>
      <c r="O45" s="183"/>
      <c r="P45" s="183"/>
      <c r="Q45" s="183"/>
      <c r="R45" s="183"/>
      <c r="S45" s="183"/>
      <c r="T45" s="183"/>
      <c r="U45" s="183"/>
      <c r="V45" s="183"/>
      <c r="W45" s="183"/>
      <c r="X45" s="183"/>
      <c r="Y45" s="183"/>
      <c r="Z45" s="183"/>
      <c r="AA45" s="183"/>
      <c r="AB45" s="183"/>
      <c r="AC45" s="183"/>
      <c r="AD45" s="186"/>
      <c r="AE45" s="183"/>
      <c r="AF45" s="183"/>
      <c r="AG45" s="183"/>
      <c r="AH45" s="183"/>
    </row>
    <row r="46" spans="5:34" x14ac:dyDescent="0.2">
      <c r="E46" s="181"/>
      <c r="F46" s="181"/>
      <c r="H46" s="182"/>
      <c r="I46" s="182"/>
      <c r="J46" s="182"/>
      <c r="K46" s="183"/>
      <c r="L46" s="183"/>
      <c r="M46" s="183"/>
      <c r="N46" s="183"/>
      <c r="O46" s="183"/>
      <c r="P46" s="183"/>
      <c r="Q46" s="183"/>
      <c r="R46" s="183"/>
      <c r="S46" s="183"/>
      <c r="T46" s="183"/>
      <c r="U46" s="183"/>
      <c r="V46" s="183"/>
      <c r="W46" s="183"/>
      <c r="X46" s="183"/>
      <c r="Y46" s="183"/>
      <c r="Z46" s="183"/>
      <c r="AA46" s="183"/>
      <c r="AB46" s="183"/>
      <c r="AC46" s="183"/>
      <c r="AD46" s="186"/>
      <c r="AE46" s="183"/>
      <c r="AF46" s="183"/>
      <c r="AG46" s="183"/>
      <c r="AH46" s="183"/>
    </row>
    <row r="47" spans="5:34" x14ac:dyDescent="0.2">
      <c r="E47" s="181"/>
      <c r="F47" s="181"/>
      <c r="H47" s="182"/>
      <c r="I47" s="182"/>
      <c r="J47" s="182"/>
      <c r="K47" s="183"/>
      <c r="L47" s="183"/>
      <c r="M47" s="183"/>
      <c r="N47" s="183"/>
      <c r="O47" s="183"/>
      <c r="P47" s="183"/>
      <c r="Q47" s="183"/>
      <c r="R47" s="183"/>
      <c r="S47" s="183"/>
      <c r="T47" s="183"/>
      <c r="U47" s="183"/>
      <c r="V47" s="183"/>
      <c r="W47" s="183"/>
      <c r="X47" s="183"/>
      <c r="Y47" s="183"/>
      <c r="Z47" s="183"/>
      <c r="AA47" s="183"/>
      <c r="AB47" s="183"/>
      <c r="AC47" s="183"/>
      <c r="AD47" s="186"/>
      <c r="AE47" s="183"/>
      <c r="AF47" s="183"/>
      <c r="AG47" s="183"/>
      <c r="AH47" s="183"/>
    </row>
    <row r="48" spans="5:34" x14ac:dyDescent="0.2">
      <c r="E48" s="181"/>
      <c r="F48" s="181"/>
      <c r="H48" s="182"/>
      <c r="I48" s="182"/>
      <c r="J48" s="182"/>
      <c r="K48" s="183"/>
      <c r="L48" s="183"/>
      <c r="M48" s="183"/>
      <c r="N48" s="183"/>
      <c r="O48" s="183"/>
      <c r="P48" s="183"/>
      <c r="Q48" s="183"/>
      <c r="R48" s="183"/>
      <c r="S48" s="183"/>
      <c r="T48" s="183"/>
      <c r="U48" s="183"/>
      <c r="V48" s="183"/>
      <c r="W48" s="183"/>
      <c r="X48" s="183"/>
      <c r="Y48" s="183"/>
      <c r="Z48" s="183"/>
      <c r="AA48" s="183"/>
      <c r="AB48" s="183"/>
      <c r="AC48" s="183"/>
      <c r="AD48" s="186"/>
      <c r="AE48" s="183"/>
      <c r="AF48" s="183"/>
      <c r="AG48" s="183"/>
      <c r="AH48" s="183"/>
    </row>
    <row r="49" spans="5:34" x14ac:dyDescent="0.2">
      <c r="E49" s="181"/>
      <c r="F49" s="181"/>
      <c r="H49" s="182"/>
      <c r="I49" s="182"/>
      <c r="J49" s="182"/>
      <c r="K49" s="183"/>
      <c r="L49" s="183"/>
      <c r="M49" s="183"/>
      <c r="N49" s="183"/>
      <c r="O49" s="183"/>
      <c r="P49" s="183"/>
      <c r="Q49" s="183"/>
      <c r="R49" s="183"/>
      <c r="S49" s="183"/>
      <c r="T49" s="183"/>
      <c r="U49" s="183"/>
      <c r="V49" s="183"/>
      <c r="W49" s="183"/>
      <c r="X49" s="183"/>
      <c r="Y49" s="183"/>
      <c r="Z49" s="183"/>
      <c r="AA49" s="183"/>
      <c r="AB49" s="183"/>
      <c r="AC49" s="183"/>
      <c r="AD49" s="186"/>
      <c r="AE49" s="183"/>
      <c r="AF49" s="183"/>
      <c r="AG49" s="183"/>
      <c r="AH49" s="183"/>
    </row>
    <row r="50" spans="5:34" x14ac:dyDescent="0.2">
      <c r="E50" s="181"/>
      <c r="F50" s="181"/>
      <c r="H50" s="182"/>
      <c r="I50" s="182"/>
      <c r="J50" s="182"/>
      <c r="K50" s="183"/>
      <c r="L50" s="183"/>
      <c r="M50" s="183"/>
      <c r="N50" s="183"/>
      <c r="O50" s="183"/>
      <c r="P50" s="183"/>
      <c r="Q50" s="183"/>
      <c r="R50" s="183"/>
      <c r="S50" s="183"/>
      <c r="T50" s="183"/>
      <c r="U50" s="183"/>
      <c r="V50" s="183"/>
      <c r="W50" s="183"/>
      <c r="X50" s="183"/>
      <c r="Y50" s="183"/>
      <c r="Z50" s="183"/>
      <c r="AA50" s="183"/>
      <c r="AB50" s="183"/>
      <c r="AC50" s="183"/>
      <c r="AD50" s="186"/>
      <c r="AE50" s="183"/>
      <c r="AF50" s="183"/>
      <c r="AG50" s="183"/>
      <c r="AH50" s="183"/>
    </row>
    <row r="51" spans="5:34" x14ac:dyDescent="0.2">
      <c r="E51" s="181"/>
      <c r="F51" s="181"/>
      <c r="H51" s="182"/>
      <c r="I51" s="182"/>
      <c r="J51" s="182"/>
      <c r="K51" s="183"/>
      <c r="L51" s="183"/>
      <c r="M51" s="183"/>
      <c r="N51" s="183"/>
      <c r="O51" s="183"/>
      <c r="P51" s="183"/>
      <c r="Q51" s="183"/>
      <c r="R51" s="183"/>
      <c r="S51" s="183"/>
      <c r="T51" s="183"/>
      <c r="U51" s="183"/>
      <c r="V51" s="183"/>
      <c r="W51" s="183"/>
      <c r="X51" s="183"/>
      <c r="Y51" s="183"/>
      <c r="Z51" s="183"/>
      <c r="AA51" s="183"/>
      <c r="AB51" s="183"/>
      <c r="AC51" s="183"/>
      <c r="AD51" s="186"/>
      <c r="AE51" s="183"/>
      <c r="AF51" s="183"/>
      <c r="AG51" s="183"/>
      <c r="AH51" s="183"/>
    </row>
    <row r="52" spans="5:34" x14ac:dyDescent="0.2">
      <c r="E52" s="181"/>
      <c r="F52" s="181"/>
      <c r="H52" s="182"/>
      <c r="I52" s="182"/>
      <c r="J52" s="182"/>
      <c r="K52" s="183"/>
      <c r="L52" s="183"/>
      <c r="M52" s="183"/>
      <c r="N52" s="183"/>
      <c r="O52" s="183"/>
      <c r="P52" s="183"/>
      <c r="Q52" s="183"/>
      <c r="R52" s="183"/>
      <c r="S52" s="183"/>
      <c r="T52" s="183"/>
      <c r="U52" s="183"/>
      <c r="V52" s="183"/>
      <c r="W52" s="183"/>
      <c r="X52" s="183"/>
      <c r="Y52" s="183"/>
      <c r="Z52" s="183"/>
      <c r="AA52" s="183"/>
      <c r="AB52" s="183"/>
      <c r="AC52" s="183"/>
      <c r="AD52" s="186"/>
      <c r="AE52" s="183"/>
      <c r="AF52" s="183"/>
      <c r="AG52" s="183"/>
      <c r="AH52" s="183"/>
    </row>
    <row r="53" spans="5:34" x14ac:dyDescent="0.2">
      <c r="E53" s="181"/>
      <c r="F53" s="181"/>
      <c r="H53" s="182"/>
      <c r="I53" s="182"/>
      <c r="J53" s="182"/>
      <c r="K53" s="183"/>
      <c r="L53" s="183"/>
      <c r="M53" s="183"/>
      <c r="N53" s="183"/>
      <c r="O53" s="183"/>
      <c r="P53" s="183"/>
      <c r="Q53" s="183"/>
      <c r="R53" s="183"/>
      <c r="S53" s="183"/>
      <c r="T53" s="183"/>
      <c r="U53" s="183"/>
      <c r="V53" s="183"/>
      <c r="W53" s="183"/>
      <c r="X53" s="183"/>
      <c r="Y53" s="183"/>
      <c r="Z53" s="183"/>
      <c r="AA53" s="183"/>
      <c r="AB53" s="183"/>
      <c r="AC53" s="183"/>
      <c r="AD53" s="186"/>
      <c r="AE53" s="183"/>
      <c r="AF53" s="183"/>
      <c r="AG53" s="183"/>
      <c r="AH53" s="183"/>
    </row>
    <row r="54" spans="5:34" x14ac:dyDescent="0.2">
      <c r="E54" s="181"/>
      <c r="F54" s="181"/>
      <c r="H54" s="182"/>
      <c r="I54" s="182"/>
      <c r="J54" s="182"/>
      <c r="K54" s="183"/>
      <c r="L54" s="183"/>
      <c r="M54" s="183"/>
      <c r="N54" s="183"/>
      <c r="O54" s="183"/>
      <c r="P54" s="183"/>
      <c r="Q54" s="183"/>
      <c r="R54" s="183"/>
      <c r="S54" s="183"/>
      <c r="T54" s="183"/>
      <c r="U54" s="183"/>
      <c r="V54" s="183"/>
      <c r="W54" s="183"/>
      <c r="X54" s="183"/>
      <c r="Y54" s="183"/>
      <c r="Z54" s="183"/>
      <c r="AA54" s="183"/>
      <c r="AB54" s="183"/>
      <c r="AC54" s="183"/>
      <c r="AD54" s="186"/>
      <c r="AE54" s="183"/>
      <c r="AF54" s="183"/>
      <c r="AG54" s="183"/>
      <c r="AH54" s="183"/>
    </row>
    <row r="55" spans="5:34" x14ac:dyDescent="0.2">
      <c r="E55" s="181"/>
      <c r="F55" s="181"/>
      <c r="H55" s="182"/>
      <c r="I55" s="182"/>
      <c r="J55" s="182"/>
      <c r="K55" s="183"/>
      <c r="L55" s="183"/>
      <c r="M55" s="183"/>
      <c r="N55" s="183"/>
      <c r="O55" s="183"/>
      <c r="P55" s="183"/>
      <c r="Q55" s="183"/>
      <c r="R55" s="183"/>
      <c r="S55" s="183"/>
      <c r="T55" s="183"/>
      <c r="U55" s="183"/>
      <c r="V55" s="183"/>
      <c r="W55" s="183"/>
      <c r="X55" s="183"/>
      <c r="Y55" s="183"/>
      <c r="Z55" s="183"/>
      <c r="AA55" s="183"/>
      <c r="AB55" s="183"/>
      <c r="AC55" s="183"/>
      <c r="AD55" s="186"/>
      <c r="AE55" s="183"/>
      <c r="AF55" s="183"/>
      <c r="AG55" s="183"/>
      <c r="AH55" s="183"/>
    </row>
    <row r="56" spans="5:34" x14ac:dyDescent="0.2">
      <c r="E56" s="181"/>
      <c r="F56" s="181"/>
      <c r="H56" s="182"/>
      <c r="I56" s="182"/>
      <c r="J56" s="182"/>
      <c r="K56" s="183"/>
      <c r="L56" s="183"/>
      <c r="M56" s="183"/>
      <c r="N56" s="183"/>
      <c r="O56" s="183"/>
      <c r="P56" s="183"/>
      <c r="Q56" s="183"/>
      <c r="R56" s="183"/>
      <c r="S56" s="183"/>
      <c r="T56" s="183"/>
      <c r="U56" s="183"/>
      <c r="V56" s="183"/>
      <c r="W56" s="183"/>
      <c r="X56" s="183"/>
      <c r="Y56" s="183"/>
      <c r="Z56" s="183"/>
      <c r="AA56" s="183"/>
      <c r="AB56" s="183"/>
      <c r="AC56" s="183"/>
      <c r="AD56" s="186"/>
      <c r="AE56" s="183"/>
      <c r="AF56" s="183"/>
      <c r="AG56" s="183"/>
      <c r="AH56" s="183"/>
    </row>
    <row r="57" spans="5:34" x14ac:dyDescent="0.2">
      <c r="E57" s="181"/>
      <c r="F57" s="181"/>
      <c r="H57" s="182"/>
      <c r="I57" s="182"/>
      <c r="J57" s="182"/>
      <c r="K57" s="183"/>
      <c r="L57" s="183"/>
      <c r="M57" s="183"/>
      <c r="N57" s="183"/>
      <c r="O57" s="183"/>
      <c r="P57" s="183"/>
      <c r="Q57" s="183"/>
      <c r="R57" s="183"/>
      <c r="S57" s="183"/>
      <c r="T57" s="183"/>
      <c r="U57" s="183"/>
      <c r="V57" s="183"/>
      <c r="W57" s="183"/>
      <c r="X57" s="183"/>
      <c r="Y57" s="183"/>
      <c r="Z57" s="183"/>
      <c r="AA57" s="183"/>
      <c r="AB57" s="183"/>
      <c r="AC57" s="183"/>
      <c r="AD57" s="186"/>
      <c r="AE57" s="183"/>
      <c r="AF57" s="183"/>
      <c r="AG57" s="183"/>
      <c r="AH57" s="183"/>
    </row>
    <row r="58" spans="5:34" x14ac:dyDescent="0.2">
      <c r="E58" s="181"/>
      <c r="F58" s="181"/>
      <c r="H58" s="182"/>
      <c r="I58" s="182"/>
      <c r="J58" s="182"/>
      <c r="K58" s="183"/>
      <c r="L58" s="183"/>
      <c r="M58" s="183"/>
      <c r="N58" s="183"/>
      <c r="O58" s="183"/>
      <c r="P58" s="183"/>
      <c r="Q58" s="183"/>
      <c r="R58" s="183"/>
      <c r="S58" s="183"/>
      <c r="T58" s="183"/>
      <c r="U58" s="183"/>
      <c r="V58" s="183"/>
      <c r="W58" s="183"/>
      <c r="X58" s="183"/>
      <c r="Y58" s="183"/>
      <c r="Z58" s="183"/>
      <c r="AA58" s="183"/>
      <c r="AB58" s="183"/>
      <c r="AC58" s="183"/>
      <c r="AD58" s="186"/>
      <c r="AE58" s="183"/>
      <c r="AF58" s="183"/>
      <c r="AG58" s="183"/>
      <c r="AH58" s="183"/>
    </row>
    <row r="59" spans="5:34" x14ac:dyDescent="0.2">
      <c r="E59" s="181"/>
      <c r="F59" s="181"/>
      <c r="H59" s="182"/>
      <c r="I59" s="182"/>
      <c r="J59" s="182"/>
      <c r="K59" s="183"/>
      <c r="L59" s="183"/>
      <c r="M59" s="183"/>
      <c r="N59" s="183"/>
      <c r="O59" s="183"/>
      <c r="P59" s="183"/>
      <c r="Q59" s="183"/>
      <c r="R59" s="183"/>
      <c r="S59" s="183"/>
      <c r="T59" s="183"/>
      <c r="U59" s="183"/>
      <c r="V59" s="183"/>
      <c r="W59" s="183"/>
      <c r="X59" s="183"/>
      <c r="Y59" s="183"/>
      <c r="Z59" s="183"/>
      <c r="AA59" s="183"/>
      <c r="AB59" s="183"/>
      <c r="AC59" s="183"/>
      <c r="AD59" s="186"/>
      <c r="AE59" s="183"/>
      <c r="AF59" s="183"/>
      <c r="AG59" s="183"/>
      <c r="AH59" s="183"/>
    </row>
    <row r="60" spans="5:34" x14ac:dyDescent="0.2">
      <c r="E60" s="181"/>
      <c r="F60" s="181"/>
      <c r="H60" s="182"/>
      <c r="I60" s="182"/>
      <c r="J60" s="182"/>
      <c r="K60" s="183"/>
      <c r="L60" s="183"/>
      <c r="M60" s="183"/>
      <c r="N60" s="183"/>
      <c r="O60" s="183"/>
      <c r="P60" s="183"/>
      <c r="Q60" s="183"/>
      <c r="R60" s="183"/>
      <c r="S60" s="183"/>
      <c r="T60" s="183"/>
      <c r="U60" s="183"/>
      <c r="V60" s="183"/>
      <c r="W60" s="183"/>
      <c r="X60" s="183"/>
      <c r="Y60" s="183"/>
      <c r="Z60" s="183"/>
      <c r="AA60" s="183"/>
      <c r="AB60" s="183"/>
      <c r="AC60" s="183"/>
      <c r="AD60" s="186"/>
      <c r="AE60" s="183"/>
      <c r="AF60" s="183"/>
      <c r="AG60" s="183"/>
      <c r="AH60" s="183"/>
    </row>
    <row r="61" spans="5:34" x14ac:dyDescent="0.2">
      <c r="E61" s="181"/>
      <c r="F61" s="181"/>
      <c r="H61" s="182"/>
      <c r="I61" s="182"/>
      <c r="J61" s="182"/>
      <c r="K61" s="183"/>
      <c r="L61" s="183"/>
      <c r="M61" s="183"/>
      <c r="N61" s="183"/>
      <c r="O61" s="183"/>
      <c r="P61" s="183"/>
      <c r="Q61" s="183"/>
      <c r="R61" s="183"/>
      <c r="S61" s="183"/>
      <c r="T61" s="183"/>
      <c r="U61" s="183"/>
      <c r="V61" s="183"/>
      <c r="W61" s="183"/>
      <c r="X61" s="183"/>
      <c r="Y61" s="183"/>
      <c r="Z61" s="183"/>
      <c r="AA61" s="183"/>
      <c r="AB61" s="183"/>
      <c r="AC61" s="183"/>
      <c r="AD61" s="186"/>
      <c r="AE61" s="183"/>
      <c r="AF61" s="183"/>
      <c r="AG61" s="183"/>
      <c r="AH61" s="183"/>
    </row>
    <row r="62" spans="5:34" x14ac:dyDescent="0.2">
      <c r="E62" s="181"/>
      <c r="F62" s="181"/>
      <c r="H62" s="182"/>
      <c r="I62" s="182"/>
      <c r="J62" s="182"/>
      <c r="K62" s="183"/>
      <c r="L62" s="183"/>
      <c r="M62" s="183"/>
      <c r="N62" s="183"/>
      <c r="O62" s="183"/>
      <c r="P62" s="183"/>
      <c r="Q62" s="183"/>
      <c r="R62" s="183"/>
      <c r="S62" s="183"/>
      <c r="T62" s="183"/>
      <c r="U62" s="183"/>
      <c r="V62" s="183"/>
      <c r="W62" s="183"/>
      <c r="X62" s="183"/>
      <c r="Y62" s="183"/>
      <c r="Z62" s="183"/>
      <c r="AA62" s="183"/>
      <c r="AB62" s="183"/>
      <c r="AC62" s="183"/>
      <c r="AD62" s="186"/>
      <c r="AE62" s="183"/>
      <c r="AF62" s="183"/>
      <c r="AG62" s="183"/>
      <c r="AH62" s="183"/>
    </row>
    <row r="63" spans="5:34" x14ac:dyDescent="0.2">
      <c r="E63" s="181"/>
      <c r="F63" s="181"/>
      <c r="H63" s="182"/>
      <c r="I63" s="182"/>
      <c r="J63" s="182"/>
      <c r="K63" s="183"/>
      <c r="L63" s="183"/>
      <c r="M63" s="183"/>
      <c r="N63" s="183"/>
      <c r="O63" s="183"/>
      <c r="P63" s="183"/>
      <c r="Q63" s="183"/>
      <c r="R63" s="183"/>
      <c r="S63" s="183"/>
      <c r="T63" s="183"/>
      <c r="U63" s="183"/>
      <c r="V63" s="183"/>
      <c r="W63" s="183"/>
      <c r="X63" s="183"/>
      <c r="Y63" s="183"/>
      <c r="Z63" s="183"/>
      <c r="AA63" s="183"/>
      <c r="AB63" s="183"/>
      <c r="AC63" s="183"/>
      <c r="AD63" s="186"/>
      <c r="AE63" s="183"/>
      <c r="AF63" s="183"/>
      <c r="AG63" s="183"/>
      <c r="AH63" s="183"/>
    </row>
    <row r="64" spans="5:34" x14ac:dyDescent="0.2">
      <c r="E64" s="181"/>
      <c r="F64" s="181"/>
      <c r="H64" s="182"/>
      <c r="I64" s="182"/>
      <c r="J64" s="182"/>
      <c r="K64" s="183"/>
      <c r="L64" s="183"/>
      <c r="M64" s="183"/>
      <c r="N64" s="183"/>
      <c r="O64" s="183"/>
      <c r="P64" s="183"/>
      <c r="Q64" s="183"/>
      <c r="R64" s="183"/>
      <c r="S64" s="183"/>
      <c r="T64" s="183"/>
      <c r="U64" s="183"/>
      <c r="V64" s="183"/>
      <c r="W64" s="183"/>
      <c r="X64" s="183"/>
      <c r="Y64" s="183"/>
      <c r="Z64" s="183"/>
      <c r="AA64" s="183"/>
      <c r="AB64" s="183"/>
      <c r="AC64" s="183"/>
      <c r="AD64" s="186"/>
      <c r="AE64" s="183"/>
      <c r="AF64" s="183"/>
      <c r="AG64" s="183"/>
      <c r="AH64" s="183"/>
    </row>
    <row r="65" spans="5:34" x14ac:dyDescent="0.2">
      <c r="E65" s="181"/>
      <c r="F65" s="181"/>
      <c r="H65" s="182"/>
      <c r="I65" s="182"/>
      <c r="J65" s="182"/>
      <c r="K65" s="183"/>
      <c r="L65" s="183"/>
      <c r="M65" s="183"/>
      <c r="N65" s="183"/>
      <c r="O65" s="183"/>
      <c r="P65" s="183"/>
      <c r="Q65" s="183"/>
      <c r="R65" s="183"/>
      <c r="S65" s="183"/>
      <c r="T65" s="183"/>
      <c r="U65" s="183"/>
      <c r="V65" s="183"/>
      <c r="W65" s="183"/>
      <c r="X65" s="183"/>
      <c r="Y65" s="183"/>
      <c r="Z65" s="183"/>
      <c r="AA65" s="183"/>
      <c r="AB65" s="183"/>
      <c r="AC65" s="183"/>
      <c r="AD65" s="186"/>
      <c r="AE65" s="183"/>
      <c r="AF65" s="183"/>
      <c r="AG65" s="183"/>
      <c r="AH65" s="183"/>
    </row>
    <row r="66" spans="5:34" x14ac:dyDescent="0.2">
      <c r="E66" s="181"/>
      <c r="F66" s="181"/>
      <c r="H66" s="182"/>
      <c r="I66" s="182"/>
      <c r="J66" s="182"/>
      <c r="K66" s="183"/>
      <c r="L66" s="183"/>
      <c r="M66" s="183"/>
      <c r="N66" s="183"/>
      <c r="O66" s="183"/>
      <c r="P66" s="183"/>
      <c r="Q66" s="183"/>
      <c r="R66" s="183"/>
      <c r="S66" s="183"/>
      <c r="T66" s="183"/>
      <c r="U66" s="183"/>
      <c r="V66" s="183"/>
      <c r="W66" s="183"/>
      <c r="X66" s="183"/>
      <c r="Y66" s="183"/>
      <c r="Z66" s="183"/>
      <c r="AA66" s="183"/>
      <c r="AB66" s="183"/>
      <c r="AC66" s="183"/>
      <c r="AD66" s="186"/>
      <c r="AE66" s="183"/>
      <c r="AF66" s="183"/>
      <c r="AG66" s="183"/>
      <c r="AH66" s="183"/>
    </row>
    <row r="67" spans="5:34" x14ac:dyDescent="0.2">
      <c r="E67" s="181"/>
      <c r="F67" s="181"/>
      <c r="H67" s="182"/>
      <c r="I67" s="182"/>
      <c r="J67" s="182"/>
      <c r="K67" s="183"/>
      <c r="L67" s="183"/>
      <c r="M67" s="183"/>
      <c r="N67" s="183"/>
      <c r="O67" s="183"/>
      <c r="P67" s="183"/>
      <c r="Q67" s="183"/>
      <c r="R67" s="183"/>
      <c r="S67" s="183"/>
      <c r="T67" s="183"/>
      <c r="U67" s="183"/>
      <c r="V67" s="183"/>
      <c r="W67" s="183"/>
      <c r="X67" s="183"/>
      <c r="Y67" s="183"/>
      <c r="Z67" s="183"/>
      <c r="AA67" s="183"/>
      <c r="AB67" s="183"/>
      <c r="AC67" s="183"/>
      <c r="AD67" s="186"/>
      <c r="AE67" s="183"/>
      <c r="AF67" s="183"/>
      <c r="AG67" s="183"/>
      <c r="AH67" s="183"/>
    </row>
    <row r="68" spans="5:34" x14ac:dyDescent="0.2">
      <c r="E68" s="181"/>
      <c r="F68" s="181"/>
      <c r="H68" s="182"/>
      <c r="I68" s="182"/>
      <c r="J68" s="182"/>
      <c r="K68" s="183"/>
      <c r="L68" s="183"/>
      <c r="M68" s="183"/>
      <c r="N68" s="183"/>
      <c r="O68" s="183"/>
      <c r="P68" s="183"/>
      <c r="Q68" s="183"/>
      <c r="R68" s="183"/>
      <c r="S68" s="183"/>
      <c r="T68" s="183"/>
      <c r="U68" s="183"/>
      <c r="V68" s="183"/>
      <c r="W68" s="183"/>
      <c r="X68" s="183"/>
      <c r="Y68" s="183"/>
      <c r="Z68" s="183"/>
      <c r="AA68" s="183"/>
      <c r="AB68" s="183"/>
      <c r="AC68" s="183"/>
      <c r="AD68" s="186"/>
      <c r="AE68" s="183"/>
      <c r="AF68" s="183"/>
      <c r="AG68" s="183"/>
      <c r="AH68" s="183"/>
    </row>
    <row r="69" spans="5:34" x14ac:dyDescent="0.2">
      <c r="E69" s="181"/>
      <c r="F69" s="181"/>
      <c r="H69" s="182"/>
      <c r="I69" s="182"/>
      <c r="J69" s="182"/>
      <c r="K69" s="183"/>
      <c r="L69" s="183"/>
      <c r="M69" s="183"/>
      <c r="N69" s="183"/>
      <c r="O69" s="183"/>
      <c r="P69" s="183"/>
      <c r="Q69" s="183"/>
      <c r="R69" s="183"/>
      <c r="S69" s="183"/>
      <c r="T69" s="183"/>
      <c r="U69" s="183"/>
      <c r="V69" s="183"/>
      <c r="W69" s="183"/>
      <c r="X69" s="183"/>
      <c r="Y69" s="183"/>
      <c r="Z69" s="183"/>
      <c r="AA69" s="183"/>
      <c r="AB69" s="183"/>
      <c r="AC69" s="183"/>
      <c r="AD69" s="186"/>
      <c r="AE69" s="183"/>
      <c r="AF69" s="183"/>
      <c r="AG69" s="183"/>
      <c r="AH69" s="183"/>
    </row>
    <row r="70" spans="5:34" x14ac:dyDescent="0.2">
      <c r="E70" s="181"/>
      <c r="F70" s="181"/>
      <c r="H70" s="182"/>
      <c r="I70" s="182"/>
      <c r="J70" s="182"/>
      <c r="K70" s="183"/>
      <c r="L70" s="183"/>
      <c r="M70" s="183"/>
      <c r="N70" s="183"/>
      <c r="O70" s="183"/>
      <c r="P70" s="183"/>
      <c r="Q70" s="183"/>
      <c r="R70" s="183"/>
      <c r="S70" s="183"/>
      <c r="T70" s="183"/>
      <c r="U70" s="183"/>
      <c r="V70" s="183"/>
      <c r="W70" s="183"/>
      <c r="X70" s="183"/>
      <c r="Y70" s="183"/>
      <c r="Z70" s="183"/>
      <c r="AA70" s="183"/>
      <c r="AB70" s="183"/>
      <c r="AC70" s="183"/>
      <c r="AD70" s="186"/>
      <c r="AE70" s="183"/>
      <c r="AF70" s="183"/>
      <c r="AG70" s="183"/>
      <c r="AH70" s="183"/>
    </row>
    <row r="71" spans="5:34" x14ac:dyDescent="0.2">
      <c r="E71" s="181"/>
      <c r="F71" s="181"/>
      <c r="H71" s="182"/>
      <c r="I71" s="182"/>
      <c r="J71" s="182"/>
      <c r="K71" s="183"/>
      <c r="L71" s="183"/>
      <c r="M71" s="183"/>
      <c r="N71" s="183"/>
      <c r="O71" s="183"/>
      <c r="P71" s="183"/>
      <c r="Q71" s="183"/>
      <c r="R71" s="183"/>
      <c r="S71" s="183"/>
      <c r="T71" s="183"/>
      <c r="U71" s="183"/>
      <c r="V71" s="183"/>
      <c r="W71" s="183"/>
      <c r="X71" s="183"/>
      <c r="Y71" s="183"/>
      <c r="Z71" s="183"/>
      <c r="AA71" s="183"/>
      <c r="AB71" s="183"/>
      <c r="AC71" s="183"/>
      <c r="AD71" s="186"/>
      <c r="AE71" s="183"/>
      <c r="AF71" s="183"/>
      <c r="AG71" s="183"/>
      <c r="AH71" s="183"/>
    </row>
    <row r="72" spans="5:34" x14ac:dyDescent="0.2">
      <c r="E72" s="181"/>
      <c r="F72" s="181"/>
      <c r="H72" s="182"/>
      <c r="I72" s="182"/>
      <c r="J72" s="182"/>
      <c r="K72" s="183"/>
      <c r="L72" s="183"/>
      <c r="M72" s="183"/>
      <c r="N72" s="183"/>
      <c r="O72" s="183"/>
      <c r="P72" s="183"/>
      <c r="Q72" s="183"/>
      <c r="R72" s="183"/>
      <c r="S72" s="183"/>
      <c r="T72" s="183"/>
      <c r="U72" s="183"/>
      <c r="V72" s="183"/>
      <c r="W72" s="183"/>
      <c r="X72" s="183"/>
      <c r="Y72" s="183"/>
      <c r="Z72" s="183"/>
      <c r="AA72" s="183"/>
      <c r="AB72" s="183"/>
      <c r="AC72" s="183"/>
      <c r="AD72" s="186"/>
      <c r="AE72" s="183"/>
      <c r="AF72" s="183"/>
      <c r="AG72" s="183"/>
      <c r="AH72" s="183"/>
    </row>
    <row r="73" spans="5:34" x14ac:dyDescent="0.2">
      <c r="E73" s="181"/>
      <c r="F73" s="181"/>
      <c r="H73" s="182"/>
      <c r="I73" s="182"/>
      <c r="J73" s="182"/>
      <c r="K73" s="183"/>
      <c r="L73" s="183"/>
      <c r="M73" s="183"/>
      <c r="N73" s="183"/>
      <c r="O73" s="183"/>
      <c r="P73" s="183"/>
      <c r="Q73" s="183"/>
      <c r="R73" s="183"/>
      <c r="S73" s="183"/>
      <c r="T73" s="183"/>
      <c r="U73" s="183"/>
      <c r="V73" s="183"/>
      <c r="W73" s="183"/>
      <c r="X73" s="183"/>
      <c r="Y73" s="183"/>
      <c r="Z73" s="183"/>
      <c r="AA73" s="183"/>
      <c r="AB73" s="183"/>
      <c r="AC73" s="183"/>
      <c r="AD73" s="186"/>
      <c r="AE73" s="183"/>
      <c r="AF73" s="183"/>
      <c r="AG73" s="183"/>
      <c r="AH73" s="183"/>
    </row>
    <row r="74" spans="5:34" x14ac:dyDescent="0.2">
      <c r="E74" s="181"/>
      <c r="F74" s="181"/>
      <c r="H74" s="182"/>
      <c r="I74" s="182"/>
      <c r="J74" s="182"/>
      <c r="K74" s="183"/>
      <c r="L74" s="183"/>
      <c r="M74" s="183"/>
      <c r="N74" s="183"/>
      <c r="O74" s="183"/>
      <c r="P74" s="183"/>
      <c r="Q74" s="183"/>
      <c r="R74" s="183"/>
      <c r="S74" s="183"/>
      <c r="T74" s="183"/>
      <c r="U74" s="183"/>
      <c r="V74" s="183"/>
      <c r="W74" s="183"/>
      <c r="X74" s="183"/>
      <c r="Y74" s="183"/>
      <c r="Z74" s="183"/>
      <c r="AA74" s="183"/>
      <c r="AB74" s="183"/>
      <c r="AC74" s="183"/>
      <c r="AD74" s="186"/>
      <c r="AE74" s="183"/>
      <c r="AF74" s="183"/>
      <c r="AG74" s="183"/>
      <c r="AH74" s="183"/>
    </row>
    <row r="75" spans="5:34" x14ac:dyDescent="0.2">
      <c r="E75" s="181"/>
      <c r="F75" s="181"/>
      <c r="H75" s="182"/>
      <c r="I75" s="182"/>
      <c r="J75" s="182"/>
      <c r="K75" s="183"/>
      <c r="L75" s="183"/>
      <c r="M75" s="183"/>
      <c r="N75" s="183"/>
      <c r="O75" s="183"/>
      <c r="P75" s="183"/>
      <c r="Q75" s="183"/>
      <c r="R75" s="183"/>
      <c r="S75" s="183"/>
      <c r="T75" s="183"/>
      <c r="U75" s="183"/>
      <c r="V75" s="183"/>
      <c r="W75" s="183"/>
      <c r="X75" s="183"/>
      <c r="Y75" s="183"/>
      <c r="Z75" s="183"/>
      <c r="AA75" s="183"/>
      <c r="AB75" s="183"/>
      <c r="AC75" s="183"/>
      <c r="AD75" s="186"/>
      <c r="AE75" s="183"/>
      <c r="AF75" s="183"/>
      <c r="AG75" s="183"/>
      <c r="AH75" s="183"/>
    </row>
    <row r="76" spans="5:34" x14ac:dyDescent="0.2">
      <c r="E76" s="181"/>
      <c r="F76" s="181"/>
      <c r="H76" s="182"/>
      <c r="I76" s="182"/>
      <c r="J76" s="182"/>
      <c r="K76" s="183"/>
      <c r="L76" s="183"/>
      <c r="M76" s="183"/>
      <c r="N76" s="183"/>
      <c r="O76" s="183"/>
      <c r="P76" s="183"/>
      <c r="Q76" s="183"/>
      <c r="R76" s="183"/>
      <c r="S76" s="183"/>
      <c r="T76" s="183"/>
      <c r="U76" s="183"/>
      <c r="V76" s="183"/>
      <c r="W76" s="183"/>
      <c r="X76" s="183"/>
      <c r="Y76" s="183"/>
      <c r="Z76" s="183"/>
      <c r="AA76" s="183"/>
      <c r="AB76" s="183"/>
      <c r="AC76" s="183"/>
      <c r="AD76" s="186"/>
      <c r="AE76" s="183"/>
      <c r="AF76" s="183"/>
      <c r="AG76" s="183"/>
      <c r="AH76" s="183"/>
    </row>
    <row r="77" spans="5:34" x14ac:dyDescent="0.2">
      <c r="E77" s="181"/>
      <c r="F77" s="181"/>
      <c r="H77" s="182"/>
      <c r="I77" s="182"/>
      <c r="J77" s="182"/>
      <c r="K77" s="183"/>
      <c r="L77" s="183"/>
      <c r="M77" s="183"/>
      <c r="N77" s="183"/>
      <c r="O77" s="183"/>
      <c r="P77" s="183"/>
      <c r="Q77" s="183"/>
      <c r="R77" s="183"/>
      <c r="S77" s="183"/>
      <c r="T77" s="183"/>
      <c r="U77" s="183"/>
      <c r="V77" s="183"/>
      <c r="W77" s="183"/>
      <c r="X77" s="183"/>
      <c r="Y77" s="183"/>
      <c r="Z77" s="183"/>
      <c r="AA77" s="183"/>
      <c r="AB77" s="183"/>
      <c r="AC77" s="183"/>
      <c r="AD77" s="186"/>
      <c r="AE77" s="183"/>
      <c r="AF77" s="183"/>
      <c r="AG77" s="183"/>
      <c r="AH77" s="183"/>
    </row>
    <row r="78" spans="5:34" x14ac:dyDescent="0.2">
      <c r="E78" s="181"/>
      <c r="F78" s="181"/>
      <c r="H78" s="182"/>
      <c r="I78" s="182"/>
      <c r="J78" s="182"/>
      <c r="K78" s="183"/>
      <c r="L78" s="183"/>
      <c r="M78" s="183"/>
      <c r="N78" s="183"/>
      <c r="O78" s="183"/>
      <c r="P78" s="183"/>
      <c r="Q78" s="183"/>
      <c r="R78" s="183"/>
      <c r="S78" s="183"/>
      <c r="T78" s="183"/>
      <c r="U78" s="183"/>
      <c r="V78" s="183"/>
      <c r="W78" s="183"/>
      <c r="X78" s="183"/>
      <c r="Y78" s="183"/>
      <c r="Z78" s="183"/>
      <c r="AA78" s="183"/>
      <c r="AB78" s="183"/>
      <c r="AC78" s="183"/>
      <c r="AD78" s="186"/>
      <c r="AE78" s="183"/>
      <c r="AF78" s="183"/>
      <c r="AG78" s="183"/>
      <c r="AH78" s="183"/>
    </row>
    <row r="79" spans="5:34" x14ac:dyDescent="0.2">
      <c r="E79" s="181"/>
      <c r="F79" s="181"/>
      <c r="H79" s="182"/>
      <c r="I79" s="182"/>
      <c r="J79" s="182"/>
      <c r="K79" s="183"/>
      <c r="L79" s="183"/>
      <c r="M79" s="183"/>
      <c r="N79" s="183"/>
      <c r="O79" s="183"/>
      <c r="P79" s="183"/>
      <c r="Q79" s="183"/>
      <c r="R79" s="183"/>
      <c r="S79" s="183"/>
      <c r="T79" s="183"/>
      <c r="U79" s="183"/>
      <c r="V79" s="183"/>
      <c r="W79" s="183"/>
      <c r="X79" s="183"/>
      <c r="Y79" s="183"/>
      <c r="Z79" s="183"/>
      <c r="AA79" s="183"/>
      <c r="AB79" s="183"/>
      <c r="AC79" s="183"/>
      <c r="AD79" s="186"/>
      <c r="AE79" s="183"/>
      <c r="AF79" s="183"/>
      <c r="AG79" s="183"/>
      <c r="AH79" s="183"/>
    </row>
    <row r="80" spans="5:34" x14ac:dyDescent="0.2">
      <c r="E80" s="181"/>
      <c r="F80" s="181"/>
      <c r="H80" s="182"/>
      <c r="I80" s="182"/>
      <c r="J80" s="182"/>
      <c r="K80" s="183"/>
      <c r="L80" s="183"/>
      <c r="M80" s="183"/>
      <c r="N80" s="183"/>
      <c r="O80" s="183"/>
      <c r="P80" s="183"/>
      <c r="Q80" s="183"/>
      <c r="R80" s="183"/>
      <c r="S80" s="183"/>
      <c r="T80" s="183"/>
      <c r="U80" s="183"/>
      <c r="V80" s="183"/>
      <c r="W80" s="183"/>
      <c r="X80" s="183"/>
      <c r="Y80" s="183"/>
      <c r="Z80" s="183"/>
      <c r="AA80" s="183"/>
      <c r="AB80" s="183"/>
      <c r="AC80" s="183"/>
      <c r="AD80" s="186"/>
      <c r="AE80" s="183"/>
      <c r="AF80" s="183"/>
      <c r="AG80" s="183"/>
      <c r="AH80" s="183"/>
    </row>
    <row r="81" spans="5:34" x14ac:dyDescent="0.2">
      <c r="E81" s="181"/>
      <c r="F81" s="181"/>
      <c r="H81" s="182"/>
      <c r="I81" s="182"/>
      <c r="J81" s="182"/>
      <c r="K81" s="183"/>
      <c r="L81" s="183"/>
      <c r="M81" s="183"/>
      <c r="N81" s="183"/>
      <c r="O81" s="183"/>
      <c r="P81" s="183"/>
      <c r="Q81" s="183"/>
      <c r="R81" s="183"/>
      <c r="S81" s="183"/>
      <c r="T81" s="183"/>
      <c r="U81" s="183"/>
      <c r="V81" s="183"/>
      <c r="W81" s="183"/>
      <c r="X81" s="183"/>
      <c r="Y81" s="183"/>
      <c r="Z81" s="183"/>
      <c r="AA81" s="183"/>
      <c r="AB81" s="183"/>
      <c r="AC81" s="183"/>
      <c r="AD81" s="186"/>
      <c r="AE81" s="183"/>
      <c r="AF81" s="183"/>
      <c r="AG81" s="183"/>
      <c r="AH81" s="183"/>
    </row>
    <row r="82" spans="5:34" x14ac:dyDescent="0.2">
      <c r="E82" s="181"/>
      <c r="F82" s="181"/>
      <c r="H82" s="182"/>
      <c r="I82" s="182"/>
      <c r="J82" s="182"/>
      <c r="K82" s="183"/>
      <c r="L82" s="183"/>
      <c r="M82" s="183"/>
      <c r="N82" s="183"/>
      <c r="O82" s="183"/>
      <c r="P82" s="183"/>
      <c r="Q82" s="183"/>
      <c r="R82" s="183"/>
      <c r="S82" s="183"/>
      <c r="T82" s="183"/>
      <c r="U82" s="183"/>
      <c r="V82" s="183"/>
      <c r="W82" s="183"/>
      <c r="X82" s="183"/>
      <c r="Y82" s="183"/>
      <c r="Z82" s="183"/>
      <c r="AA82" s="183"/>
      <c r="AB82" s="183"/>
      <c r="AC82" s="183"/>
      <c r="AD82" s="186"/>
      <c r="AE82" s="183"/>
      <c r="AF82" s="183"/>
      <c r="AG82" s="183"/>
      <c r="AH82" s="183"/>
    </row>
    <row r="83" spans="5:34" x14ac:dyDescent="0.2">
      <c r="E83" s="181"/>
      <c r="F83" s="181"/>
      <c r="H83" s="182"/>
      <c r="I83" s="182"/>
      <c r="J83" s="182"/>
      <c r="K83" s="183"/>
      <c r="L83" s="183"/>
      <c r="M83" s="183"/>
      <c r="N83" s="183"/>
      <c r="O83" s="183"/>
      <c r="P83" s="183"/>
      <c r="Q83" s="183"/>
      <c r="R83" s="183"/>
      <c r="S83" s="183"/>
      <c r="T83" s="183"/>
      <c r="U83" s="183"/>
      <c r="V83" s="183"/>
      <c r="W83" s="183"/>
      <c r="X83" s="183"/>
      <c r="Y83" s="183"/>
      <c r="Z83" s="183"/>
      <c r="AA83" s="183"/>
      <c r="AB83" s="183"/>
      <c r="AC83" s="183"/>
      <c r="AD83" s="186"/>
      <c r="AE83" s="183"/>
      <c r="AF83" s="183"/>
      <c r="AG83" s="183"/>
      <c r="AH83" s="183"/>
    </row>
    <row r="84" spans="5:34" x14ac:dyDescent="0.2">
      <c r="E84" s="181"/>
      <c r="F84" s="181"/>
      <c r="H84" s="182"/>
      <c r="I84" s="182"/>
      <c r="J84" s="182"/>
      <c r="K84" s="183"/>
      <c r="L84" s="183"/>
      <c r="M84" s="183"/>
      <c r="N84" s="183"/>
      <c r="O84" s="183"/>
      <c r="P84" s="183"/>
      <c r="Q84" s="183"/>
      <c r="R84" s="183"/>
      <c r="S84" s="183"/>
      <c r="T84" s="183"/>
      <c r="U84" s="183"/>
      <c r="V84" s="183"/>
      <c r="W84" s="183"/>
      <c r="X84" s="183"/>
      <c r="Y84" s="183"/>
      <c r="Z84" s="183"/>
      <c r="AA84" s="183"/>
      <c r="AB84" s="183"/>
      <c r="AC84" s="183"/>
      <c r="AD84" s="186"/>
      <c r="AE84" s="183"/>
      <c r="AF84" s="183"/>
      <c r="AG84" s="183"/>
      <c r="AH84" s="183"/>
    </row>
    <row r="85" spans="5:34" x14ac:dyDescent="0.2">
      <c r="E85" s="181"/>
      <c r="F85" s="181"/>
      <c r="H85" s="182"/>
      <c r="I85" s="182"/>
      <c r="J85" s="182"/>
      <c r="K85" s="183"/>
      <c r="L85" s="183"/>
      <c r="M85" s="183"/>
      <c r="N85" s="183"/>
      <c r="O85" s="183"/>
      <c r="P85" s="183"/>
      <c r="Q85" s="183"/>
      <c r="R85" s="183"/>
      <c r="S85" s="183"/>
      <c r="T85" s="183"/>
      <c r="U85" s="183"/>
      <c r="V85" s="183"/>
      <c r="W85" s="183"/>
      <c r="X85" s="183"/>
      <c r="Y85" s="183"/>
      <c r="Z85" s="183"/>
      <c r="AA85" s="183"/>
      <c r="AB85" s="183"/>
      <c r="AC85" s="183"/>
      <c r="AD85" s="186"/>
      <c r="AE85" s="183"/>
      <c r="AF85" s="183"/>
      <c r="AG85" s="183"/>
      <c r="AH85" s="183"/>
    </row>
    <row r="86" spans="5:34" x14ac:dyDescent="0.2">
      <c r="E86" s="181"/>
      <c r="F86" s="181"/>
      <c r="H86" s="182"/>
      <c r="I86" s="182"/>
      <c r="J86" s="182"/>
      <c r="K86" s="183"/>
      <c r="L86" s="183"/>
      <c r="M86" s="183"/>
      <c r="N86" s="183"/>
      <c r="O86" s="183"/>
      <c r="P86" s="183"/>
      <c r="Q86" s="183"/>
      <c r="R86" s="183"/>
      <c r="S86" s="183"/>
      <c r="T86" s="183"/>
      <c r="U86" s="183"/>
      <c r="V86" s="183"/>
      <c r="W86" s="183"/>
      <c r="X86" s="183"/>
      <c r="Y86" s="183"/>
      <c r="Z86" s="183"/>
      <c r="AA86" s="183"/>
      <c r="AB86" s="183"/>
      <c r="AC86" s="183"/>
      <c r="AD86" s="186"/>
      <c r="AE86" s="183"/>
      <c r="AF86" s="183"/>
      <c r="AG86" s="183"/>
      <c r="AH86" s="183"/>
    </row>
    <row r="87" spans="5:34" x14ac:dyDescent="0.2">
      <c r="E87" s="181"/>
      <c r="F87" s="181"/>
      <c r="H87" s="182"/>
      <c r="I87" s="182"/>
      <c r="J87" s="182"/>
      <c r="K87" s="183"/>
      <c r="L87" s="183"/>
      <c r="M87" s="183"/>
      <c r="N87" s="183"/>
      <c r="O87" s="183"/>
      <c r="P87" s="183"/>
      <c r="Q87" s="183"/>
      <c r="R87" s="183"/>
      <c r="S87" s="183"/>
      <c r="T87" s="183"/>
      <c r="U87" s="183"/>
      <c r="V87" s="183"/>
      <c r="W87" s="183"/>
      <c r="X87" s="183"/>
      <c r="Y87" s="183"/>
      <c r="Z87" s="183"/>
      <c r="AA87" s="183"/>
      <c r="AB87" s="183"/>
      <c r="AC87" s="183"/>
      <c r="AD87" s="186"/>
      <c r="AE87" s="183"/>
      <c r="AF87" s="183"/>
      <c r="AG87" s="183"/>
      <c r="AH87" s="183"/>
    </row>
    <row r="88" spans="5:34" x14ac:dyDescent="0.2">
      <c r="E88" s="181"/>
      <c r="F88" s="181"/>
      <c r="H88" s="182"/>
      <c r="I88" s="182"/>
      <c r="J88" s="182"/>
      <c r="K88" s="183"/>
      <c r="L88" s="183"/>
      <c r="M88" s="183"/>
      <c r="N88" s="183"/>
      <c r="O88" s="183"/>
      <c r="P88" s="183"/>
      <c r="Q88" s="183"/>
      <c r="R88" s="183"/>
      <c r="S88" s="183"/>
      <c r="T88" s="183"/>
      <c r="U88" s="183"/>
      <c r="V88" s="183"/>
      <c r="W88" s="183"/>
      <c r="X88" s="183"/>
      <c r="Y88" s="183"/>
      <c r="Z88" s="183"/>
      <c r="AA88" s="183"/>
      <c r="AB88" s="183"/>
      <c r="AC88" s="183"/>
      <c r="AD88" s="186"/>
      <c r="AE88" s="183"/>
      <c r="AF88" s="183"/>
      <c r="AG88" s="183"/>
      <c r="AH88" s="183"/>
    </row>
    <row r="89" spans="5:34" x14ac:dyDescent="0.2">
      <c r="E89" s="181"/>
      <c r="F89" s="181"/>
      <c r="H89" s="182"/>
      <c r="I89" s="182"/>
      <c r="J89" s="182"/>
      <c r="K89" s="183"/>
      <c r="L89" s="183"/>
      <c r="M89" s="183"/>
      <c r="N89" s="183"/>
      <c r="O89" s="183"/>
      <c r="P89" s="183"/>
      <c r="Q89" s="183"/>
      <c r="R89" s="183"/>
      <c r="S89" s="183"/>
      <c r="T89" s="183"/>
      <c r="U89" s="183"/>
      <c r="V89" s="183"/>
      <c r="W89" s="183"/>
      <c r="X89" s="183"/>
      <c r="Y89" s="183"/>
      <c r="Z89" s="183"/>
      <c r="AA89" s="183"/>
      <c r="AB89" s="183"/>
      <c r="AC89" s="183"/>
      <c r="AD89" s="186"/>
      <c r="AE89" s="183"/>
      <c r="AF89" s="183"/>
      <c r="AG89" s="183"/>
      <c r="AH89" s="183"/>
    </row>
    <row r="90" spans="5:34" x14ac:dyDescent="0.2">
      <c r="E90" s="181"/>
      <c r="F90" s="181"/>
      <c r="H90" s="182"/>
      <c r="I90" s="182"/>
      <c r="J90" s="182"/>
      <c r="K90" s="183"/>
      <c r="L90" s="183"/>
      <c r="M90" s="183"/>
      <c r="N90" s="183"/>
      <c r="O90" s="183"/>
      <c r="P90" s="183"/>
      <c r="Q90" s="183"/>
      <c r="R90" s="183"/>
      <c r="S90" s="183"/>
      <c r="T90" s="183"/>
      <c r="U90" s="183"/>
      <c r="V90" s="183"/>
      <c r="W90" s="183"/>
      <c r="X90" s="183"/>
      <c r="Y90" s="183"/>
      <c r="Z90" s="183"/>
      <c r="AA90" s="183"/>
      <c r="AB90" s="183"/>
      <c r="AC90" s="183"/>
      <c r="AD90" s="186"/>
      <c r="AE90" s="183"/>
      <c r="AF90" s="183"/>
      <c r="AG90" s="183"/>
      <c r="AH90" s="183"/>
    </row>
    <row r="91" spans="5:34" x14ac:dyDescent="0.2">
      <c r="E91" s="181"/>
      <c r="F91" s="181"/>
      <c r="H91" s="182"/>
      <c r="I91" s="182"/>
      <c r="J91" s="182"/>
      <c r="K91" s="183"/>
      <c r="L91" s="183"/>
      <c r="M91" s="183"/>
      <c r="N91" s="183"/>
      <c r="O91" s="183"/>
      <c r="P91" s="183"/>
      <c r="Q91" s="183"/>
      <c r="R91" s="183"/>
      <c r="S91" s="183"/>
      <c r="T91" s="183"/>
      <c r="U91" s="183"/>
      <c r="V91" s="183"/>
      <c r="W91" s="183"/>
      <c r="X91" s="183"/>
      <c r="Y91" s="183"/>
      <c r="Z91" s="183"/>
      <c r="AA91" s="183"/>
      <c r="AB91" s="183"/>
      <c r="AC91" s="183"/>
      <c r="AD91" s="186"/>
      <c r="AE91" s="183"/>
      <c r="AF91" s="183"/>
      <c r="AG91" s="183"/>
      <c r="AH91" s="183"/>
    </row>
    <row r="92" spans="5:34" x14ac:dyDescent="0.2">
      <c r="E92" s="181"/>
      <c r="F92" s="181"/>
      <c r="H92" s="182"/>
      <c r="I92" s="182"/>
      <c r="J92" s="182"/>
      <c r="K92" s="183"/>
      <c r="L92" s="183"/>
      <c r="M92" s="183"/>
      <c r="N92" s="183"/>
      <c r="O92" s="183"/>
      <c r="P92" s="183"/>
      <c r="Q92" s="183"/>
      <c r="R92" s="183"/>
      <c r="S92" s="183"/>
      <c r="T92" s="183"/>
      <c r="U92" s="183"/>
      <c r="V92" s="183"/>
      <c r="W92" s="183"/>
      <c r="X92" s="183"/>
      <c r="Y92" s="183"/>
      <c r="Z92" s="183"/>
      <c r="AA92" s="183"/>
      <c r="AB92" s="183"/>
      <c r="AC92" s="183"/>
      <c r="AD92" s="186"/>
      <c r="AE92" s="183"/>
      <c r="AF92" s="183"/>
      <c r="AG92" s="183"/>
      <c r="AH92" s="183"/>
    </row>
    <row r="93" spans="5:34" x14ac:dyDescent="0.2">
      <c r="E93" s="181"/>
      <c r="F93" s="181"/>
      <c r="H93" s="182"/>
      <c r="I93" s="182"/>
      <c r="J93" s="182"/>
      <c r="K93" s="183"/>
      <c r="L93" s="183"/>
      <c r="M93" s="183"/>
      <c r="N93" s="183"/>
      <c r="O93" s="183"/>
      <c r="P93" s="183"/>
      <c r="Q93" s="183"/>
      <c r="R93" s="183"/>
      <c r="S93" s="183"/>
      <c r="T93" s="183"/>
      <c r="U93" s="183"/>
      <c r="V93" s="183"/>
      <c r="W93" s="183"/>
      <c r="X93" s="183"/>
      <c r="Y93" s="183"/>
      <c r="Z93" s="183"/>
      <c r="AA93" s="183"/>
      <c r="AB93" s="183"/>
      <c r="AC93" s="183"/>
      <c r="AD93" s="186"/>
      <c r="AE93" s="183"/>
      <c r="AF93" s="183"/>
      <c r="AG93" s="183"/>
      <c r="AH93" s="183"/>
    </row>
    <row r="94" spans="5:34" x14ac:dyDescent="0.2">
      <c r="E94" s="181"/>
      <c r="F94" s="181"/>
      <c r="H94" s="182"/>
      <c r="I94" s="182"/>
      <c r="J94" s="182"/>
      <c r="K94" s="183"/>
      <c r="L94" s="183"/>
      <c r="M94" s="183"/>
      <c r="N94" s="183"/>
      <c r="O94" s="183"/>
      <c r="P94" s="183"/>
      <c r="Q94" s="183"/>
      <c r="R94" s="183"/>
      <c r="S94" s="183"/>
      <c r="T94" s="183"/>
      <c r="U94" s="183"/>
      <c r="V94" s="183"/>
      <c r="W94" s="183"/>
      <c r="X94" s="183"/>
      <c r="Y94" s="183"/>
      <c r="Z94" s="183"/>
      <c r="AA94" s="183"/>
      <c r="AB94" s="183"/>
      <c r="AC94" s="183"/>
      <c r="AD94" s="186"/>
      <c r="AE94" s="183"/>
      <c r="AF94" s="183"/>
      <c r="AG94" s="183"/>
      <c r="AH94" s="183"/>
    </row>
    <row r="95" spans="5:34" x14ac:dyDescent="0.2">
      <c r="E95" s="181"/>
      <c r="F95" s="181"/>
      <c r="H95" s="182"/>
      <c r="I95" s="182"/>
      <c r="J95" s="182"/>
      <c r="K95" s="183"/>
      <c r="L95" s="183"/>
      <c r="M95" s="183"/>
      <c r="N95" s="183"/>
      <c r="O95" s="183"/>
      <c r="P95" s="183"/>
      <c r="Q95" s="183"/>
      <c r="R95" s="183"/>
      <c r="S95" s="183"/>
      <c r="T95" s="183"/>
      <c r="U95" s="183"/>
      <c r="V95" s="183"/>
      <c r="W95" s="183"/>
      <c r="X95" s="183"/>
      <c r="Y95" s="183"/>
      <c r="Z95" s="183"/>
      <c r="AA95" s="183"/>
      <c r="AB95" s="183"/>
      <c r="AC95" s="183"/>
      <c r="AD95" s="186"/>
      <c r="AE95" s="183"/>
      <c r="AF95" s="183"/>
      <c r="AG95" s="183"/>
      <c r="AH95" s="183"/>
    </row>
    <row r="96" spans="5:34" x14ac:dyDescent="0.2">
      <c r="E96" s="181"/>
      <c r="F96" s="181"/>
      <c r="H96" s="182"/>
      <c r="I96" s="182"/>
      <c r="J96" s="182"/>
      <c r="K96" s="183"/>
      <c r="L96" s="183"/>
      <c r="M96" s="183"/>
      <c r="N96" s="183"/>
      <c r="O96" s="183"/>
      <c r="P96" s="183"/>
      <c r="Q96" s="183"/>
      <c r="R96" s="183"/>
      <c r="S96" s="183"/>
      <c r="T96" s="183"/>
      <c r="U96" s="183"/>
      <c r="V96" s="183"/>
      <c r="W96" s="183"/>
      <c r="X96" s="183"/>
      <c r="Y96" s="183"/>
      <c r="Z96" s="183"/>
      <c r="AA96" s="183"/>
      <c r="AB96" s="183"/>
      <c r="AC96" s="183"/>
      <c r="AD96" s="186"/>
      <c r="AE96" s="183"/>
      <c r="AF96" s="183"/>
      <c r="AG96" s="183"/>
      <c r="AH96" s="183"/>
    </row>
    <row r="97" spans="5:34" x14ac:dyDescent="0.2">
      <c r="E97" s="181"/>
      <c r="F97" s="181"/>
      <c r="H97" s="182"/>
      <c r="I97" s="182"/>
      <c r="J97" s="182"/>
      <c r="K97" s="183"/>
      <c r="L97" s="183"/>
      <c r="M97" s="183"/>
      <c r="N97" s="183"/>
      <c r="O97" s="183"/>
      <c r="P97" s="183"/>
      <c r="Q97" s="183"/>
      <c r="R97" s="183"/>
      <c r="S97" s="183"/>
      <c r="T97" s="183"/>
      <c r="U97" s="183"/>
      <c r="V97" s="183"/>
      <c r="W97" s="183"/>
      <c r="X97" s="183"/>
      <c r="Y97" s="183"/>
      <c r="Z97" s="183"/>
      <c r="AA97" s="183"/>
      <c r="AB97" s="183"/>
      <c r="AC97" s="183"/>
      <c r="AD97" s="186"/>
      <c r="AE97" s="183"/>
      <c r="AF97" s="183"/>
      <c r="AG97" s="183"/>
      <c r="AH97" s="183"/>
    </row>
    <row r="98" spans="5:34" x14ac:dyDescent="0.2">
      <c r="E98" s="181"/>
      <c r="F98" s="181"/>
      <c r="H98" s="182"/>
      <c r="I98" s="182"/>
      <c r="J98" s="182"/>
      <c r="K98" s="183"/>
      <c r="L98" s="183"/>
      <c r="M98" s="183"/>
      <c r="N98" s="183"/>
      <c r="O98" s="183"/>
      <c r="P98" s="183"/>
      <c r="Q98" s="183"/>
      <c r="R98" s="183"/>
      <c r="S98" s="183"/>
      <c r="T98" s="183"/>
      <c r="U98" s="183"/>
      <c r="V98" s="183"/>
      <c r="W98" s="183"/>
      <c r="X98" s="183"/>
      <c r="Y98" s="183"/>
      <c r="Z98" s="183"/>
      <c r="AA98" s="183"/>
      <c r="AB98" s="183"/>
      <c r="AC98" s="183"/>
      <c r="AD98" s="186"/>
      <c r="AE98" s="183"/>
      <c r="AF98" s="183"/>
      <c r="AG98" s="183"/>
      <c r="AH98" s="183"/>
    </row>
    <row r="99" spans="5:34" x14ac:dyDescent="0.2">
      <c r="E99" s="181"/>
      <c r="F99" s="181"/>
      <c r="H99" s="182"/>
      <c r="I99" s="182"/>
      <c r="J99" s="182"/>
      <c r="K99" s="183"/>
      <c r="L99" s="183"/>
      <c r="M99" s="183"/>
      <c r="N99" s="183"/>
      <c r="O99" s="183"/>
      <c r="P99" s="183"/>
      <c r="Q99" s="183"/>
      <c r="R99" s="183"/>
      <c r="S99" s="183"/>
      <c r="T99" s="183"/>
      <c r="U99" s="183"/>
      <c r="V99" s="183"/>
      <c r="W99" s="183"/>
      <c r="X99" s="183"/>
      <c r="Y99" s="183"/>
      <c r="Z99" s="183"/>
      <c r="AA99" s="183"/>
      <c r="AB99" s="183"/>
      <c r="AC99" s="183"/>
      <c r="AD99" s="186"/>
      <c r="AE99" s="183"/>
      <c r="AF99" s="183"/>
      <c r="AG99" s="183"/>
      <c r="AH99" s="183"/>
    </row>
    <row r="100" spans="5:34" x14ac:dyDescent="0.2">
      <c r="E100" s="181"/>
      <c r="F100" s="181"/>
      <c r="H100" s="182"/>
      <c r="I100" s="182"/>
      <c r="J100" s="182"/>
      <c r="K100" s="183"/>
      <c r="L100" s="183"/>
      <c r="M100" s="183"/>
      <c r="N100" s="183"/>
      <c r="O100" s="183"/>
      <c r="P100" s="183"/>
      <c r="Q100" s="183"/>
      <c r="R100" s="183"/>
      <c r="S100" s="183"/>
      <c r="T100" s="183"/>
      <c r="U100" s="183"/>
      <c r="V100" s="183"/>
      <c r="W100" s="183"/>
      <c r="X100" s="183"/>
      <c r="Y100" s="183"/>
      <c r="Z100" s="183"/>
      <c r="AA100" s="183"/>
      <c r="AB100" s="183"/>
      <c r="AC100" s="183"/>
      <c r="AD100" s="186"/>
      <c r="AE100" s="183"/>
      <c r="AF100" s="183"/>
      <c r="AG100" s="183"/>
      <c r="AH100" s="183"/>
    </row>
    <row r="101" spans="5:34" x14ac:dyDescent="0.2">
      <c r="E101" s="181"/>
      <c r="F101" s="181"/>
      <c r="H101" s="182"/>
      <c r="I101" s="182"/>
      <c r="J101" s="182"/>
      <c r="K101" s="183"/>
      <c r="L101" s="183"/>
      <c r="M101" s="183"/>
      <c r="N101" s="183"/>
      <c r="O101" s="183"/>
      <c r="P101" s="183"/>
      <c r="Q101" s="183"/>
      <c r="R101" s="183"/>
      <c r="S101" s="183"/>
      <c r="T101" s="183"/>
      <c r="U101" s="183"/>
      <c r="V101" s="183"/>
      <c r="W101" s="183"/>
      <c r="X101" s="183"/>
      <c r="Y101" s="183"/>
      <c r="Z101" s="183"/>
      <c r="AA101" s="183"/>
      <c r="AB101" s="183"/>
      <c r="AC101" s="183"/>
      <c r="AD101" s="186"/>
      <c r="AE101" s="183"/>
      <c r="AF101" s="183"/>
      <c r="AG101" s="183"/>
      <c r="AH101" s="183"/>
    </row>
  </sheetData>
  <dataConsolidate/>
  <mergeCells count="55">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 ref="W13:W14"/>
    <mergeCell ref="L13:L14"/>
    <mergeCell ref="M13:M14"/>
    <mergeCell ref="N13:N14"/>
    <mergeCell ref="O13:O14"/>
    <mergeCell ref="P13:P14"/>
    <mergeCell ref="Q13:Q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s>
  <printOptions horizontalCentered="1"/>
  <pageMargins left="0.98425196850393704" right="0.39370078740157499" top="0.39370078740157499" bottom="0.39370078740157499" header="0.31496062992126" footer="0.31496062992126"/>
  <pageSetup paperSize="14" scale="47" pageOrder="overThenDown" orientation="landscape" r:id="rId1"/>
  <headerFooter>
    <oddHeader>&amp;F</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C36" sqref="C36"/>
    </sheetView>
  </sheetViews>
  <sheetFormatPr baseColWidth="10" defaultRowHeight="14.25" x14ac:dyDescent="0.2"/>
  <cols>
    <col min="2" max="2" width="30.625" customWidth="1"/>
    <col min="4" max="4" width="43" customWidth="1"/>
  </cols>
  <sheetData>
    <row r="1" spans="1:3" x14ac:dyDescent="0.2">
      <c r="A1" t="s">
        <v>285</v>
      </c>
      <c r="B1" t="s">
        <v>318</v>
      </c>
      <c r="C1" t="s">
        <v>321</v>
      </c>
    </row>
    <row r="2" spans="1:3" x14ac:dyDescent="0.2">
      <c r="A2" t="s">
        <v>319</v>
      </c>
      <c r="B2" t="s">
        <v>320</v>
      </c>
      <c r="C2">
        <v>79</v>
      </c>
    </row>
    <row r="3" spans="1:3" x14ac:dyDescent="0.2">
      <c r="A3" t="s">
        <v>319</v>
      </c>
      <c r="B3" t="s">
        <v>333</v>
      </c>
      <c r="C3">
        <v>14</v>
      </c>
    </row>
    <row r="4" spans="1:3" x14ac:dyDescent="0.2">
      <c r="A4" s="193" t="s">
        <v>319</v>
      </c>
      <c r="B4" s="193" t="s">
        <v>322</v>
      </c>
      <c r="C4" s="193">
        <v>53</v>
      </c>
    </row>
    <row r="5" spans="1:3" x14ac:dyDescent="0.2">
      <c r="A5" s="193" t="s">
        <v>319</v>
      </c>
      <c r="B5" s="193" t="s">
        <v>323</v>
      </c>
      <c r="C5" s="193">
        <v>0</v>
      </c>
    </row>
    <row r="6" spans="1:3" x14ac:dyDescent="0.2">
      <c r="A6" s="193" t="s">
        <v>276</v>
      </c>
      <c r="B6" s="193" t="s">
        <v>324</v>
      </c>
      <c r="C6" s="193">
        <v>160</v>
      </c>
    </row>
    <row r="7" spans="1:3" x14ac:dyDescent="0.2">
      <c r="A7" s="193" t="s">
        <v>276</v>
      </c>
      <c r="B7" s="193" t="s">
        <v>325</v>
      </c>
      <c r="C7" s="193">
        <v>16</v>
      </c>
    </row>
    <row r="8" spans="1:3" x14ac:dyDescent="0.2">
      <c r="A8" s="193" t="s">
        <v>276</v>
      </c>
      <c r="B8" s="193" t="s">
        <v>374</v>
      </c>
      <c r="C8" s="193">
        <v>83</v>
      </c>
    </row>
    <row r="9" spans="1:3" x14ac:dyDescent="0.2">
      <c r="A9" s="193" t="s">
        <v>276</v>
      </c>
      <c r="B9" s="193" t="s">
        <v>375</v>
      </c>
      <c r="C9" s="193">
        <v>20</v>
      </c>
    </row>
    <row r="10" spans="1:3" x14ac:dyDescent="0.2">
      <c r="A10" s="193" t="s">
        <v>276</v>
      </c>
      <c r="B10" s="193" t="s">
        <v>326</v>
      </c>
      <c r="C10" s="193">
        <v>76</v>
      </c>
    </row>
    <row r="11" spans="1:3" x14ac:dyDescent="0.2">
      <c r="A11" s="193" t="s">
        <v>327</v>
      </c>
      <c r="B11" s="193" t="s">
        <v>329</v>
      </c>
      <c r="C11" s="193">
        <v>325</v>
      </c>
    </row>
    <row r="12" spans="1:3" x14ac:dyDescent="0.2">
      <c r="A12" s="193" t="s">
        <v>327</v>
      </c>
      <c r="B12" s="193" t="s">
        <v>328</v>
      </c>
      <c r="C12" s="193">
        <v>375</v>
      </c>
    </row>
    <row r="13" spans="1:3" x14ac:dyDescent="0.2">
      <c r="A13" s="193" t="s">
        <v>330</v>
      </c>
      <c r="B13" s="193" t="s">
        <v>331</v>
      </c>
      <c r="C13" s="193">
        <v>1048</v>
      </c>
    </row>
    <row r="14" spans="1:3" x14ac:dyDescent="0.2">
      <c r="A14" s="193" t="s">
        <v>330</v>
      </c>
      <c r="B14" s="193" t="s">
        <v>376</v>
      </c>
      <c r="C14" s="193">
        <v>461</v>
      </c>
    </row>
    <row r="15" spans="1:3" x14ac:dyDescent="0.2">
      <c r="A15" s="193" t="s">
        <v>330</v>
      </c>
      <c r="B15" s="193" t="s">
        <v>332</v>
      </c>
      <c r="C15" s="193">
        <f>20+60</f>
        <v>80</v>
      </c>
    </row>
    <row r="16" spans="1:3" x14ac:dyDescent="0.2">
      <c r="A16" s="193"/>
      <c r="B16" s="193"/>
      <c r="C16" s="19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x14ac:dyDescent="0.25"/>
  <cols>
    <col min="1" max="1" width="13.25" style="96" bestFit="1" customWidth="1"/>
    <col min="2" max="2" width="15.75" style="96" bestFit="1" customWidth="1"/>
    <col min="3" max="3" width="12.875" style="96" bestFit="1" customWidth="1"/>
    <col min="4" max="4" width="40" style="96" bestFit="1" customWidth="1"/>
    <col min="5" max="5" width="23.25" style="96" customWidth="1"/>
    <col min="6" max="6" width="7.75" style="96" hidden="1" customWidth="1"/>
    <col min="7" max="7" width="14.5" style="96" hidden="1" customWidth="1"/>
    <col min="8" max="8" width="7.625" style="96" hidden="1" customWidth="1"/>
    <col min="9" max="9" width="11.375" style="96" hidden="1" customWidth="1"/>
    <col min="10" max="10" width="13.125" style="96" hidden="1" customWidth="1"/>
    <col min="11" max="11" width="9.75" style="96" hidden="1" customWidth="1"/>
    <col min="12" max="12" width="6.75" style="96" hidden="1" customWidth="1"/>
    <col min="13" max="13" width="11.375" style="96" hidden="1" customWidth="1"/>
    <col min="14" max="14" width="17" style="96" bestFit="1" customWidth="1"/>
    <col min="15" max="15" width="13.75" style="96" hidden="1" customWidth="1"/>
    <col min="16" max="16" width="13.875" style="96" hidden="1" customWidth="1"/>
    <col min="17" max="17" width="20.625" style="96" hidden="1" customWidth="1"/>
    <col min="18" max="18" width="15.625" style="96" hidden="1" customWidth="1"/>
    <col min="19" max="19" width="13.875" style="96" hidden="1" customWidth="1"/>
    <col min="20" max="20" width="20.25" style="96" hidden="1" customWidth="1"/>
    <col min="21" max="21" width="23.125" style="96" hidden="1" customWidth="1"/>
    <col min="22" max="22" width="14.625" style="96" bestFit="1" customWidth="1"/>
    <col min="23" max="23" width="17.875" style="96" hidden="1" customWidth="1"/>
    <col min="24" max="24" width="13.75" style="96" hidden="1" customWidth="1"/>
    <col min="25" max="25" width="14.75" style="96" hidden="1" customWidth="1"/>
    <col min="26" max="26" width="15" style="96" hidden="1" customWidth="1"/>
    <col min="27" max="27" width="12.375" style="96" hidden="1" customWidth="1"/>
    <col min="28" max="28" width="13.875" style="96" hidden="1" customWidth="1"/>
    <col min="29" max="16384" width="11" style="96"/>
  </cols>
  <sheetData>
    <row r="1" spans="1:29" x14ac:dyDescent="0.25">
      <c r="A1" s="241" t="s">
        <v>270</v>
      </c>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row>
    <row r="2" spans="1:29" x14ac:dyDescent="0.25">
      <c r="A2" s="242" t="s">
        <v>269</v>
      </c>
      <c r="B2" s="242"/>
      <c r="C2" s="242"/>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101"/>
    </row>
    <row r="3" spans="1:29" x14ac:dyDescent="0.25">
      <c r="A3" s="242" t="s">
        <v>268</v>
      </c>
      <c r="B3" s="242"/>
      <c r="C3" s="242"/>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101"/>
    </row>
    <row r="4" spans="1:29" x14ac:dyDescent="0.25">
      <c r="A4" s="242" t="s">
        <v>315</v>
      </c>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row>
    <row r="5" spans="1:29" x14ac:dyDescent="0.25">
      <c r="A5" s="242" t="s">
        <v>314</v>
      </c>
      <c r="B5" s="242"/>
      <c r="C5" s="242"/>
      <c r="D5" s="242"/>
      <c r="E5" s="242"/>
      <c r="F5" s="242"/>
      <c r="G5" s="242"/>
      <c r="H5" s="242"/>
      <c r="I5" s="242"/>
      <c r="J5" s="242"/>
      <c r="K5" s="242"/>
      <c r="L5" s="242"/>
      <c r="M5" s="242"/>
      <c r="N5" s="242"/>
      <c r="O5" s="242"/>
      <c r="P5" s="242"/>
      <c r="Q5" s="242"/>
      <c r="R5" s="242"/>
      <c r="S5" s="242"/>
      <c r="T5" s="242"/>
      <c r="U5" s="242"/>
      <c r="V5" s="242"/>
      <c r="W5" s="242"/>
      <c r="X5" s="242"/>
      <c r="Y5" s="242"/>
      <c r="Z5" s="242"/>
      <c r="AA5" s="242"/>
      <c r="AB5" s="242"/>
      <c r="AC5" s="101"/>
    </row>
    <row r="6" spans="1:29" ht="15" customHeight="1" x14ac:dyDescent="0.25">
      <c r="A6" s="102" t="s">
        <v>313</v>
      </c>
      <c r="B6" s="102"/>
      <c r="C6" s="102"/>
      <c r="D6" s="102"/>
      <c r="E6" s="102"/>
      <c r="F6" s="102"/>
      <c r="G6" s="102"/>
      <c r="H6" s="102"/>
      <c r="I6" s="102"/>
      <c r="J6" s="102"/>
      <c r="K6" s="102"/>
      <c r="L6" s="102"/>
      <c r="M6" s="102"/>
      <c r="N6" s="69" t="s">
        <v>271</v>
      </c>
      <c r="O6" s="95"/>
      <c r="P6" s="95"/>
      <c r="Q6" s="69" t="s">
        <v>272</v>
      </c>
      <c r="R6" s="95"/>
      <c r="S6" s="95"/>
      <c r="T6" s="95"/>
      <c r="U6" s="95"/>
      <c r="V6" s="70" t="s">
        <v>273</v>
      </c>
      <c r="W6" s="102"/>
      <c r="X6" s="102"/>
      <c r="Y6" s="102"/>
      <c r="Z6" s="102"/>
      <c r="AA6" s="102"/>
      <c r="AB6" s="102"/>
      <c r="AC6" s="101"/>
    </row>
    <row r="7" spans="1:29" ht="21" customHeight="1" x14ac:dyDescent="0.25">
      <c r="A7" s="100" t="s">
        <v>264</v>
      </c>
      <c r="B7" s="100" t="s">
        <v>263</v>
      </c>
      <c r="C7" s="100" t="s">
        <v>262</v>
      </c>
      <c r="D7" s="100" t="s">
        <v>261</v>
      </c>
      <c r="E7" s="100" t="s">
        <v>285</v>
      </c>
      <c r="F7" s="100" t="s">
        <v>260</v>
      </c>
      <c r="G7" s="100" t="s">
        <v>259</v>
      </c>
      <c r="H7" s="100" t="s">
        <v>258</v>
      </c>
      <c r="I7" s="100" t="s">
        <v>257</v>
      </c>
      <c r="J7" s="100" t="s">
        <v>256</v>
      </c>
      <c r="K7" s="100" t="s">
        <v>255</v>
      </c>
      <c r="L7" s="100" t="s">
        <v>254</v>
      </c>
      <c r="M7" s="100" t="s">
        <v>253</v>
      </c>
      <c r="N7" s="100" t="s">
        <v>252</v>
      </c>
      <c r="O7" s="100" t="s">
        <v>251</v>
      </c>
      <c r="P7" s="100" t="s">
        <v>250</v>
      </c>
      <c r="Q7" s="100" t="s">
        <v>249</v>
      </c>
      <c r="R7" s="100" t="s">
        <v>248</v>
      </c>
      <c r="S7" s="100" t="s">
        <v>247</v>
      </c>
      <c r="T7" s="100" t="s">
        <v>246</v>
      </c>
      <c r="U7" s="100" t="s">
        <v>245</v>
      </c>
      <c r="V7" s="100" t="s">
        <v>244</v>
      </c>
      <c r="W7" s="100" t="s">
        <v>243</v>
      </c>
      <c r="X7" s="100" t="s">
        <v>242</v>
      </c>
      <c r="Y7" s="100" t="s">
        <v>241</v>
      </c>
      <c r="Z7" s="100" t="s">
        <v>240</v>
      </c>
      <c r="AA7" s="100" t="s">
        <v>239</v>
      </c>
      <c r="AB7" s="100" t="s">
        <v>238</v>
      </c>
    </row>
    <row r="8" spans="1:29" ht="16.5" hidden="1" customHeight="1" x14ac:dyDescent="0.25">
      <c r="A8" s="99" t="s">
        <v>110</v>
      </c>
      <c r="B8" s="99" t="s">
        <v>237</v>
      </c>
      <c r="C8" s="99" t="s">
        <v>92</v>
      </c>
      <c r="D8" s="99" t="s">
        <v>236</v>
      </c>
      <c r="E8" s="99"/>
      <c r="F8" s="99" t="s">
        <v>110</v>
      </c>
      <c r="G8" s="97">
        <v>5040000000</v>
      </c>
      <c r="H8" s="98">
        <v>0</v>
      </c>
      <c r="I8" s="98">
        <v>0</v>
      </c>
      <c r="J8" s="98">
        <v>0</v>
      </c>
      <c r="K8" s="98">
        <v>0</v>
      </c>
      <c r="L8" s="98">
        <v>0</v>
      </c>
      <c r="M8" s="98">
        <v>0</v>
      </c>
      <c r="N8" s="97">
        <v>5040000000</v>
      </c>
      <c r="O8" s="98">
        <v>0</v>
      </c>
      <c r="P8" s="97">
        <v>2886935798</v>
      </c>
      <c r="Q8" s="97">
        <v>2886935798</v>
      </c>
      <c r="R8" s="98">
        <v>0</v>
      </c>
      <c r="S8" s="97">
        <v>2153064202</v>
      </c>
      <c r="T8" s="98">
        <v>0</v>
      </c>
      <c r="U8" s="97">
        <v>2860274793</v>
      </c>
      <c r="V8" s="97">
        <v>2860274793</v>
      </c>
      <c r="W8" s="97">
        <v>2179725207</v>
      </c>
      <c r="X8" s="97">
        <v>417051050</v>
      </c>
      <c r="Y8" s="98">
        <v>0</v>
      </c>
      <c r="Z8" s="97">
        <v>280962787</v>
      </c>
      <c r="AA8" s="97">
        <v>280962787</v>
      </c>
      <c r="AB8" s="97">
        <v>2579312006</v>
      </c>
    </row>
    <row r="9" spans="1:29" ht="16.5" hidden="1" customHeight="1" x14ac:dyDescent="0.25">
      <c r="A9" s="99" t="s">
        <v>110</v>
      </c>
      <c r="B9" s="99" t="s">
        <v>235</v>
      </c>
      <c r="C9" s="99" t="s">
        <v>92</v>
      </c>
      <c r="D9" s="99" t="s">
        <v>234</v>
      </c>
      <c r="E9" s="99"/>
      <c r="F9" s="99" t="s">
        <v>110</v>
      </c>
      <c r="G9" s="97">
        <v>2332862428</v>
      </c>
      <c r="H9" s="98">
        <v>0</v>
      </c>
      <c r="I9" s="98">
        <v>0</v>
      </c>
      <c r="J9" s="98">
        <v>0</v>
      </c>
      <c r="K9" s="98">
        <v>0</v>
      </c>
      <c r="L9" s="98">
        <v>0</v>
      </c>
      <c r="M9" s="98">
        <v>0</v>
      </c>
      <c r="N9" s="97">
        <v>2332862428</v>
      </c>
      <c r="O9" s="98">
        <v>0</v>
      </c>
      <c r="P9" s="97">
        <v>684195319</v>
      </c>
      <c r="Q9" s="97">
        <v>684195319</v>
      </c>
      <c r="R9" s="98">
        <v>0</v>
      </c>
      <c r="S9" s="97">
        <v>1648667109</v>
      </c>
      <c r="T9" s="98">
        <v>0</v>
      </c>
      <c r="U9" s="97">
        <v>664367848</v>
      </c>
      <c r="V9" s="97">
        <v>664367848</v>
      </c>
      <c r="W9" s="97">
        <v>1668494580</v>
      </c>
      <c r="X9" s="97">
        <v>267759354</v>
      </c>
      <c r="Y9" s="98">
        <v>0</v>
      </c>
      <c r="Z9" s="97">
        <v>175308509</v>
      </c>
      <c r="AA9" s="97">
        <v>175308509</v>
      </c>
      <c r="AB9" s="97">
        <v>489059339</v>
      </c>
    </row>
    <row r="10" spans="1:29" ht="16.5" hidden="1" customHeight="1" x14ac:dyDescent="0.25">
      <c r="A10" s="99" t="s">
        <v>110</v>
      </c>
      <c r="B10" s="99" t="s">
        <v>233</v>
      </c>
      <c r="C10" s="99" t="s">
        <v>92</v>
      </c>
      <c r="D10" s="99" t="s">
        <v>232</v>
      </c>
      <c r="E10" s="99"/>
      <c r="F10" s="99" t="s">
        <v>110</v>
      </c>
      <c r="G10" s="97">
        <v>1388561517</v>
      </c>
      <c r="H10" s="98">
        <v>0</v>
      </c>
      <c r="I10" s="98">
        <v>0</v>
      </c>
      <c r="J10" s="98">
        <v>0</v>
      </c>
      <c r="K10" s="98">
        <v>0</v>
      </c>
      <c r="L10" s="98">
        <v>0</v>
      </c>
      <c r="M10" s="98">
        <v>0</v>
      </c>
      <c r="N10" s="97">
        <v>1388561517</v>
      </c>
      <c r="O10" s="98">
        <v>0</v>
      </c>
      <c r="P10" s="97">
        <v>163004205</v>
      </c>
      <c r="Q10" s="97">
        <v>163004205</v>
      </c>
      <c r="R10" s="98">
        <v>0</v>
      </c>
      <c r="S10" s="97">
        <v>1225557312</v>
      </c>
      <c r="T10" s="98">
        <v>0</v>
      </c>
      <c r="U10" s="97">
        <v>163004205</v>
      </c>
      <c r="V10" s="97">
        <v>163004205</v>
      </c>
      <c r="W10" s="97">
        <v>1225557312</v>
      </c>
      <c r="X10" s="97">
        <v>162890645</v>
      </c>
      <c r="Y10" s="98">
        <v>0</v>
      </c>
      <c r="Z10" s="97">
        <v>144262245</v>
      </c>
      <c r="AA10" s="97">
        <v>144262245</v>
      </c>
      <c r="AB10" s="97">
        <v>18741960</v>
      </c>
    </row>
    <row r="11" spans="1:29" ht="16.5" hidden="1" customHeight="1" x14ac:dyDescent="0.25">
      <c r="A11" s="99" t="s">
        <v>110</v>
      </c>
      <c r="B11" s="99" t="s">
        <v>231</v>
      </c>
      <c r="C11" s="99" t="s">
        <v>92</v>
      </c>
      <c r="D11" s="99" t="s">
        <v>230</v>
      </c>
      <c r="E11" s="99"/>
      <c r="F11" s="99" t="s">
        <v>110</v>
      </c>
      <c r="G11" s="97">
        <v>1388561517</v>
      </c>
      <c r="H11" s="98">
        <v>0</v>
      </c>
      <c r="I11" s="98">
        <v>0</v>
      </c>
      <c r="J11" s="98">
        <v>0</v>
      </c>
      <c r="K11" s="98">
        <v>0</v>
      </c>
      <c r="L11" s="98">
        <v>0</v>
      </c>
      <c r="M11" s="98">
        <v>0</v>
      </c>
      <c r="N11" s="97">
        <v>1388561517</v>
      </c>
      <c r="O11" s="98">
        <v>0</v>
      </c>
      <c r="P11" s="97">
        <v>163004205</v>
      </c>
      <c r="Q11" s="97">
        <v>163004205</v>
      </c>
      <c r="R11" s="98">
        <v>0</v>
      </c>
      <c r="S11" s="97">
        <v>1225557312</v>
      </c>
      <c r="T11" s="98">
        <v>0</v>
      </c>
      <c r="U11" s="97">
        <v>163004205</v>
      </c>
      <c r="V11" s="97">
        <v>163004205</v>
      </c>
      <c r="W11" s="97">
        <v>1225557312</v>
      </c>
      <c r="X11" s="97">
        <v>162890645</v>
      </c>
      <c r="Y11" s="98">
        <v>0</v>
      </c>
      <c r="Z11" s="97">
        <v>144262245</v>
      </c>
      <c r="AA11" s="97">
        <v>144262245</v>
      </c>
      <c r="AB11" s="97">
        <v>18741960</v>
      </c>
    </row>
    <row r="12" spans="1:29" ht="16.5" hidden="1" customHeight="1" x14ac:dyDescent="0.25">
      <c r="A12" s="99" t="s">
        <v>110</v>
      </c>
      <c r="B12" s="99" t="s">
        <v>229</v>
      </c>
      <c r="C12" s="99" t="s">
        <v>92</v>
      </c>
      <c r="D12" s="99" t="s">
        <v>228</v>
      </c>
      <c r="E12" s="99"/>
      <c r="F12" s="99" t="s">
        <v>110</v>
      </c>
      <c r="G12" s="97">
        <v>986057546</v>
      </c>
      <c r="H12" s="98">
        <v>0</v>
      </c>
      <c r="I12" s="98">
        <v>0</v>
      </c>
      <c r="J12" s="98">
        <v>0</v>
      </c>
      <c r="K12" s="98">
        <v>0</v>
      </c>
      <c r="L12" s="98">
        <v>0</v>
      </c>
      <c r="M12" s="98">
        <v>0</v>
      </c>
      <c r="N12" s="97">
        <v>986057546</v>
      </c>
      <c r="O12" s="98">
        <v>0</v>
      </c>
      <c r="P12" s="97">
        <v>122673477</v>
      </c>
      <c r="Q12" s="97">
        <v>122673477</v>
      </c>
      <c r="R12" s="98">
        <v>0</v>
      </c>
      <c r="S12" s="97">
        <v>863384069</v>
      </c>
      <c r="T12" s="98">
        <v>0</v>
      </c>
      <c r="U12" s="97">
        <v>122673477</v>
      </c>
      <c r="V12" s="97">
        <v>122673477</v>
      </c>
      <c r="W12" s="97">
        <v>863384069</v>
      </c>
      <c r="X12" s="97">
        <v>122673477</v>
      </c>
      <c r="Y12" s="98">
        <v>0</v>
      </c>
      <c r="Z12" s="97">
        <v>122673477</v>
      </c>
      <c r="AA12" s="97">
        <v>122673477</v>
      </c>
      <c r="AB12" s="98">
        <v>0</v>
      </c>
    </row>
    <row r="13" spans="1:29" ht="16.5" hidden="1" customHeight="1" x14ac:dyDescent="0.25">
      <c r="A13" s="99" t="s">
        <v>110</v>
      </c>
      <c r="B13" s="99" t="s">
        <v>227</v>
      </c>
      <c r="C13" s="99" t="s">
        <v>92</v>
      </c>
      <c r="D13" s="99" t="s">
        <v>226</v>
      </c>
      <c r="E13" s="99"/>
      <c r="F13" s="99" t="s">
        <v>110</v>
      </c>
      <c r="G13" s="97">
        <v>976294600</v>
      </c>
      <c r="H13" s="98">
        <v>0</v>
      </c>
      <c r="I13" s="98">
        <v>0</v>
      </c>
      <c r="J13" s="98">
        <v>0</v>
      </c>
      <c r="K13" s="98">
        <v>0</v>
      </c>
      <c r="L13" s="98">
        <v>0</v>
      </c>
      <c r="M13" s="98">
        <v>0</v>
      </c>
      <c r="N13" s="97">
        <v>976294600</v>
      </c>
      <c r="O13" s="98">
        <v>0</v>
      </c>
      <c r="P13" s="97">
        <v>122657589</v>
      </c>
      <c r="Q13" s="97">
        <v>122657589</v>
      </c>
      <c r="R13" s="98">
        <v>0</v>
      </c>
      <c r="S13" s="97">
        <v>853637011</v>
      </c>
      <c r="T13" s="98">
        <v>0</v>
      </c>
      <c r="U13" s="97">
        <v>122657589</v>
      </c>
      <c r="V13" s="97">
        <v>122657589</v>
      </c>
      <c r="W13" s="97">
        <v>853637011</v>
      </c>
      <c r="X13" s="97">
        <v>122657589</v>
      </c>
      <c r="Y13" s="98">
        <v>0</v>
      </c>
      <c r="Z13" s="97">
        <v>122657589</v>
      </c>
      <c r="AA13" s="97">
        <v>122657589</v>
      </c>
      <c r="AB13" s="98">
        <v>0</v>
      </c>
    </row>
    <row r="14" spans="1:29" ht="16.5" hidden="1" customHeight="1" x14ac:dyDescent="0.25">
      <c r="A14" s="99" t="s">
        <v>225</v>
      </c>
      <c r="B14" s="99" t="s">
        <v>224</v>
      </c>
      <c r="C14" s="99" t="s">
        <v>92</v>
      </c>
      <c r="D14" s="99" t="s">
        <v>223</v>
      </c>
      <c r="E14" s="99"/>
      <c r="F14" s="99" t="s">
        <v>90</v>
      </c>
      <c r="G14" s="97">
        <v>775965124</v>
      </c>
      <c r="H14" s="98">
        <v>0</v>
      </c>
      <c r="I14" s="98">
        <v>0</v>
      </c>
      <c r="J14" s="98">
        <v>0</v>
      </c>
      <c r="K14" s="98">
        <v>0</v>
      </c>
      <c r="L14" s="98">
        <v>0</v>
      </c>
      <c r="M14" s="98">
        <v>0</v>
      </c>
      <c r="N14" s="97">
        <v>775965124</v>
      </c>
      <c r="O14" s="98">
        <v>0</v>
      </c>
      <c r="P14" s="97">
        <v>119745248</v>
      </c>
      <c r="Q14" s="97">
        <v>119745248</v>
      </c>
      <c r="R14" s="98">
        <v>0</v>
      </c>
      <c r="S14" s="97">
        <v>656219876</v>
      </c>
      <c r="T14" s="98">
        <v>0</v>
      </c>
      <c r="U14" s="97">
        <v>119745248</v>
      </c>
      <c r="V14" s="97">
        <v>119745248</v>
      </c>
      <c r="W14" s="97">
        <v>656219876</v>
      </c>
      <c r="X14" s="97">
        <v>119745248</v>
      </c>
      <c r="Y14" s="98">
        <v>0</v>
      </c>
      <c r="Z14" s="97">
        <v>119745248</v>
      </c>
      <c r="AA14" s="97">
        <v>119745248</v>
      </c>
      <c r="AB14" s="98">
        <v>0</v>
      </c>
    </row>
    <row r="15" spans="1:29" ht="16.5" hidden="1" customHeight="1" x14ac:dyDescent="0.25">
      <c r="A15" s="99" t="s">
        <v>222</v>
      </c>
      <c r="B15" s="99" t="s">
        <v>221</v>
      </c>
      <c r="C15" s="99" t="s">
        <v>92</v>
      </c>
      <c r="D15" s="99" t="s">
        <v>220</v>
      </c>
      <c r="E15" s="99"/>
      <c r="F15" s="99" t="s">
        <v>90</v>
      </c>
      <c r="G15" s="97">
        <v>66549782</v>
      </c>
      <c r="H15" s="98">
        <v>0</v>
      </c>
      <c r="I15" s="98">
        <v>0</v>
      </c>
      <c r="J15" s="98">
        <v>0</v>
      </c>
      <c r="K15" s="98">
        <v>0</v>
      </c>
      <c r="L15" s="98">
        <v>0</v>
      </c>
      <c r="M15" s="98">
        <v>0</v>
      </c>
      <c r="N15" s="97">
        <v>66549782</v>
      </c>
      <c r="O15" s="98">
        <v>0</v>
      </c>
      <c r="P15" s="97">
        <v>119756</v>
      </c>
      <c r="Q15" s="97">
        <v>119756</v>
      </c>
      <c r="R15" s="98">
        <v>0</v>
      </c>
      <c r="S15" s="97">
        <v>66430026</v>
      </c>
      <c r="T15" s="98">
        <v>0</v>
      </c>
      <c r="U15" s="97">
        <v>119756</v>
      </c>
      <c r="V15" s="97">
        <v>119756</v>
      </c>
      <c r="W15" s="97">
        <v>66430026</v>
      </c>
      <c r="X15" s="97">
        <v>119756</v>
      </c>
      <c r="Y15" s="98">
        <v>0</v>
      </c>
      <c r="Z15" s="97">
        <v>119756</v>
      </c>
      <c r="AA15" s="97">
        <v>119756</v>
      </c>
      <c r="AB15" s="98">
        <v>0</v>
      </c>
    </row>
    <row r="16" spans="1:29" ht="16.5" hidden="1" customHeight="1" x14ac:dyDescent="0.25">
      <c r="A16" s="99" t="s">
        <v>219</v>
      </c>
      <c r="B16" s="99" t="s">
        <v>218</v>
      </c>
      <c r="C16" s="99" t="s">
        <v>92</v>
      </c>
      <c r="D16" s="99" t="s">
        <v>217</v>
      </c>
      <c r="E16" s="99"/>
      <c r="F16" s="99" t="s">
        <v>90</v>
      </c>
      <c r="G16" s="97">
        <v>22632315</v>
      </c>
      <c r="H16" s="98">
        <v>0</v>
      </c>
      <c r="I16" s="98">
        <v>0</v>
      </c>
      <c r="J16" s="98">
        <v>0</v>
      </c>
      <c r="K16" s="98">
        <v>0</v>
      </c>
      <c r="L16" s="98">
        <v>0</v>
      </c>
      <c r="M16" s="98">
        <v>0</v>
      </c>
      <c r="N16" s="97">
        <v>22632315</v>
      </c>
      <c r="O16" s="98">
        <v>0</v>
      </c>
      <c r="P16" s="97">
        <v>1062316</v>
      </c>
      <c r="Q16" s="97">
        <v>1062316</v>
      </c>
      <c r="R16" s="98">
        <v>0</v>
      </c>
      <c r="S16" s="97">
        <v>21569999</v>
      </c>
      <c r="T16" s="98">
        <v>0</v>
      </c>
      <c r="U16" s="97">
        <v>1062316</v>
      </c>
      <c r="V16" s="97">
        <v>1062316</v>
      </c>
      <c r="W16" s="97">
        <v>21569999</v>
      </c>
      <c r="X16" s="97">
        <v>1062316</v>
      </c>
      <c r="Y16" s="98">
        <v>0</v>
      </c>
      <c r="Z16" s="97">
        <v>1062316</v>
      </c>
      <c r="AA16" s="97">
        <v>1062316</v>
      </c>
      <c r="AB16" s="98">
        <v>0</v>
      </c>
    </row>
    <row r="17" spans="1:28" ht="16.5" hidden="1" customHeight="1" x14ac:dyDescent="0.25">
      <c r="A17" s="99" t="s">
        <v>110</v>
      </c>
      <c r="B17" s="99" t="s">
        <v>216</v>
      </c>
      <c r="C17" s="99" t="s">
        <v>92</v>
      </c>
      <c r="D17" s="99" t="s">
        <v>180</v>
      </c>
      <c r="E17" s="99"/>
      <c r="F17" s="99" t="s">
        <v>110</v>
      </c>
      <c r="G17" s="97">
        <v>111147379</v>
      </c>
      <c r="H17" s="98">
        <v>0</v>
      </c>
      <c r="I17" s="98">
        <v>0</v>
      </c>
      <c r="J17" s="98">
        <v>0</v>
      </c>
      <c r="K17" s="98">
        <v>0</v>
      </c>
      <c r="L17" s="98">
        <v>0</v>
      </c>
      <c r="M17" s="98">
        <v>0</v>
      </c>
      <c r="N17" s="97">
        <v>111147379</v>
      </c>
      <c r="O17" s="98">
        <v>0</v>
      </c>
      <c r="P17" s="97">
        <v>1730269</v>
      </c>
      <c r="Q17" s="97">
        <v>1730269</v>
      </c>
      <c r="R17" s="98">
        <v>0</v>
      </c>
      <c r="S17" s="97">
        <v>109417110</v>
      </c>
      <c r="T17" s="98">
        <v>0</v>
      </c>
      <c r="U17" s="97">
        <v>1730269</v>
      </c>
      <c r="V17" s="97">
        <v>1730269</v>
      </c>
      <c r="W17" s="97">
        <v>109417110</v>
      </c>
      <c r="X17" s="97">
        <v>1730269</v>
      </c>
      <c r="Y17" s="98">
        <v>0</v>
      </c>
      <c r="Z17" s="97">
        <v>1730269</v>
      </c>
      <c r="AA17" s="97">
        <v>1730269</v>
      </c>
      <c r="AB17" s="98">
        <v>0</v>
      </c>
    </row>
    <row r="18" spans="1:28" ht="16.5" hidden="1" customHeight="1" x14ac:dyDescent="0.25">
      <c r="A18" s="99" t="s">
        <v>215</v>
      </c>
      <c r="B18" s="99" t="s">
        <v>214</v>
      </c>
      <c r="C18" s="99" t="s">
        <v>92</v>
      </c>
      <c r="D18" s="99" t="s">
        <v>213</v>
      </c>
      <c r="E18" s="99"/>
      <c r="F18" s="99" t="s">
        <v>90</v>
      </c>
      <c r="G18" s="97">
        <v>75099581</v>
      </c>
      <c r="H18" s="98">
        <v>0</v>
      </c>
      <c r="I18" s="98">
        <v>0</v>
      </c>
      <c r="J18" s="98">
        <v>0</v>
      </c>
      <c r="K18" s="98">
        <v>0</v>
      </c>
      <c r="L18" s="98">
        <v>0</v>
      </c>
      <c r="M18" s="98">
        <v>0</v>
      </c>
      <c r="N18" s="97">
        <v>75099581</v>
      </c>
      <c r="O18" s="98">
        <v>0</v>
      </c>
      <c r="P18" s="97">
        <v>127275</v>
      </c>
      <c r="Q18" s="97">
        <v>127275</v>
      </c>
      <c r="R18" s="98">
        <v>0</v>
      </c>
      <c r="S18" s="97">
        <v>74972306</v>
      </c>
      <c r="T18" s="98">
        <v>0</v>
      </c>
      <c r="U18" s="97">
        <v>127275</v>
      </c>
      <c r="V18" s="97">
        <v>127275</v>
      </c>
      <c r="W18" s="97">
        <v>74972306</v>
      </c>
      <c r="X18" s="97">
        <v>127275</v>
      </c>
      <c r="Y18" s="98">
        <v>0</v>
      </c>
      <c r="Z18" s="97">
        <v>127275</v>
      </c>
      <c r="AA18" s="97">
        <v>127275</v>
      </c>
      <c r="AB18" s="98">
        <v>0</v>
      </c>
    </row>
    <row r="19" spans="1:28" ht="16.5" hidden="1" customHeight="1" x14ac:dyDescent="0.25">
      <c r="A19" s="99" t="s">
        <v>212</v>
      </c>
      <c r="B19" s="99" t="s">
        <v>211</v>
      </c>
      <c r="C19" s="99" t="s">
        <v>92</v>
      </c>
      <c r="D19" s="99" t="s">
        <v>210</v>
      </c>
      <c r="E19" s="99"/>
      <c r="F19" s="99" t="s">
        <v>90</v>
      </c>
      <c r="G19" s="97">
        <v>36047798</v>
      </c>
      <c r="H19" s="98">
        <v>0</v>
      </c>
      <c r="I19" s="98">
        <v>0</v>
      </c>
      <c r="J19" s="98">
        <v>0</v>
      </c>
      <c r="K19" s="98">
        <v>0</v>
      </c>
      <c r="L19" s="98">
        <v>0</v>
      </c>
      <c r="M19" s="98">
        <v>0</v>
      </c>
      <c r="N19" s="97">
        <v>36047798</v>
      </c>
      <c r="O19" s="98">
        <v>0</v>
      </c>
      <c r="P19" s="97">
        <v>1602994</v>
      </c>
      <c r="Q19" s="97">
        <v>1602994</v>
      </c>
      <c r="R19" s="98">
        <v>0</v>
      </c>
      <c r="S19" s="97">
        <v>34444804</v>
      </c>
      <c r="T19" s="98">
        <v>0</v>
      </c>
      <c r="U19" s="97">
        <v>1602994</v>
      </c>
      <c r="V19" s="97">
        <v>1602994</v>
      </c>
      <c r="W19" s="97">
        <v>34444804</v>
      </c>
      <c r="X19" s="97">
        <v>1602994</v>
      </c>
      <c r="Y19" s="98">
        <v>0</v>
      </c>
      <c r="Z19" s="97">
        <v>1602994</v>
      </c>
      <c r="AA19" s="97">
        <v>1602994</v>
      </c>
      <c r="AB19" s="98">
        <v>0</v>
      </c>
    </row>
    <row r="20" spans="1:28" ht="16.5" hidden="1" customHeight="1" x14ac:dyDescent="0.25">
      <c r="A20" s="99" t="s">
        <v>209</v>
      </c>
      <c r="B20" s="99" t="s">
        <v>208</v>
      </c>
      <c r="C20" s="99" t="s">
        <v>92</v>
      </c>
      <c r="D20" s="99" t="s">
        <v>207</v>
      </c>
      <c r="E20" s="99"/>
      <c r="F20" s="99" t="s">
        <v>90</v>
      </c>
      <c r="G20" s="97">
        <v>9762946</v>
      </c>
      <c r="H20" s="98">
        <v>0</v>
      </c>
      <c r="I20" s="98">
        <v>0</v>
      </c>
      <c r="J20" s="98">
        <v>0</v>
      </c>
      <c r="K20" s="98">
        <v>0</v>
      </c>
      <c r="L20" s="98">
        <v>0</v>
      </c>
      <c r="M20" s="98">
        <v>0</v>
      </c>
      <c r="N20" s="97">
        <v>9762946</v>
      </c>
      <c r="O20" s="98">
        <v>0</v>
      </c>
      <c r="P20" s="97">
        <v>15888</v>
      </c>
      <c r="Q20" s="97">
        <v>15888</v>
      </c>
      <c r="R20" s="98">
        <v>0</v>
      </c>
      <c r="S20" s="97">
        <v>9747058</v>
      </c>
      <c r="T20" s="98">
        <v>0</v>
      </c>
      <c r="U20" s="97">
        <v>15888</v>
      </c>
      <c r="V20" s="97">
        <v>15888</v>
      </c>
      <c r="W20" s="97">
        <v>9747058</v>
      </c>
      <c r="X20" s="97">
        <v>15888</v>
      </c>
      <c r="Y20" s="98">
        <v>0</v>
      </c>
      <c r="Z20" s="97">
        <v>15888</v>
      </c>
      <c r="AA20" s="97">
        <v>15888</v>
      </c>
      <c r="AB20" s="98">
        <v>0</v>
      </c>
    </row>
    <row r="21" spans="1:28" ht="16.5" hidden="1" customHeight="1" x14ac:dyDescent="0.25">
      <c r="A21" s="99" t="s">
        <v>110</v>
      </c>
      <c r="B21" s="99" t="s">
        <v>206</v>
      </c>
      <c r="C21" s="99" t="s">
        <v>92</v>
      </c>
      <c r="D21" s="99" t="s">
        <v>205</v>
      </c>
      <c r="E21" s="99"/>
      <c r="F21" s="99" t="s">
        <v>110</v>
      </c>
      <c r="G21" s="97">
        <v>335322951</v>
      </c>
      <c r="H21" s="98">
        <v>0</v>
      </c>
      <c r="I21" s="98">
        <v>0</v>
      </c>
      <c r="J21" s="98">
        <v>0</v>
      </c>
      <c r="K21" s="98">
        <v>0</v>
      </c>
      <c r="L21" s="98">
        <v>0</v>
      </c>
      <c r="M21" s="98">
        <v>0</v>
      </c>
      <c r="N21" s="97">
        <v>335322951</v>
      </c>
      <c r="O21" s="98">
        <v>0</v>
      </c>
      <c r="P21" s="97">
        <v>37991057</v>
      </c>
      <c r="Q21" s="97">
        <v>37991057</v>
      </c>
      <c r="R21" s="98">
        <v>0</v>
      </c>
      <c r="S21" s="97">
        <v>297331894</v>
      </c>
      <c r="T21" s="98">
        <v>0</v>
      </c>
      <c r="U21" s="97">
        <v>37991057</v>
      </c>
      <c r="V21" s="97">
        <v>37991057</v>
      </c>
      <c r="W21" s="97">
        <v>297331894</v>
      </c>
      <c r="X21" s="97">
        <v>37877497</v>
      </c>
      <c r="Y21" s="98">
        <v>0</v>
      </c>
      <c r="Z21" s="97">
        <v>19249097</v>
      </c>
      <c r="AA21" s="97">
        <v>19249097</v>
      </c>
      <c r="AB21" s="97">
        <v>18741960</v>
      </c>
    </row>
    <row r="22" spans="1:28" ht="16.5" hidden="1" customHeight="1" x14ac:dyDescent="0.25">
      <c r="A22" s="99" t="s">
        <v>204</v>
      </c>
      <c r="B22" s="99" t="s">
        <v>203</v>
      </c>
      <c r="C22" s="99" t="s">
        <v>92</v>
      </c>
      <c r="D22" s="99" t="s">
        <v>202</v>
      </c>
      <c r="E22" s="99"/>
      <c r="F22" s="99" t="s">
        <v>90</v>
      </c>
      <c r="G22" s="97">
        <v>95788061</v>
      </c>
      <c r="H22" s="98">
        <v>0</v>
      </c>
      <c r="I22" s="98">
        <v>0</v>
      </c>
      <c r="J22" s="98">
        <v>0</v>
      </c>
      <c r="K22" s="98">
        <v>0</v>
      </c>
      <c r="L22" s="98">
        <v>0</v>
      </c>
      <c r="M22" s="98">
        <v>0</v>
      </c>
      <c r="N22" s="97">
        <v>95788061</v>
      </c>
      <c r="O22" s="98">
        <v>0</v>
      </c>
      <c r="P22" s="97">
        <v>14977800</v>
      </c>
      <c r="Q22" s="97">
        <v>14977800</v>
      </c>
      <c r="R22" s="98">
        <v>0</v>
      </c>
      <c r="S22" s="97">
        <v>80810261</v>
      </c>
      <c r="T22" s="98">
        <v>0</v>
      </c>
      <c r="U22" s="97">
        <v>14977800</v>
      </c>
      <c r="V22" s="97">
        <v>14977800</v>
      </c>
      <c r="W22" s="97">
        <v>80810261</v>
      </c>
      <c r="X22" s="97">
        <v>14977800</v>
      </c>
      <c r="Y22" s="98">
        <v>0</v>
      </c>
      <c r="Z22" s="97">
        <v>7516200</v>
      </c>
      <c r="AA22" s="97">
        <v>7516200</v>
      </c>
      <c r="AB22" s="97">
        <v>7461600</v>
      </c>
    </row>
    <row r="23" spans="1:28" ht="16.5" hidden="1" customHeight="1" x14ac:dyDescent="0.25">
      <c r="A23" s="99" t="s">
        <v>201</v>
      </c>
      <c r="B23" s="99" t="s">
        <v>200</v>
      </c>
      <c r="C23" s="99" t="s">
        <v>92</v>
      </c>
      <c r="D23" s="99" t="s">
        <v>199</v>
      </c>
      <c r="E23" s="99"/>
      <c r="F23" s="99" t="s">
        <v>90</v>
      </c>
      <c r="G23" s="97">
        <v>67849877</v>
      </c>
      <c r="H23" s="98">
        <v>0</v>
      </c>
      <c r="I23" s="98">
        <v>0</v>
      </c>
      <c r="J23" s="98">
        <v>0</v>
      </c>
      <c r="K23" s="98">
        <v>0</v>
      </c>
      <c r="L23" s="98">
        <v>0</v>
      </c>
      <c r="M23" s="98">
        <v>0</v>
      </c>
      <c r="N23" s="97">
        <v>67849877</v>
      </c>
      <c r="O23" s="98">
        <v>0</v>
      </c>
      <c r="P23" s="97">
        <v>10608800</v>
      </c>
      <c r="Q23" s="97">
        <v>10608800</v>
      </c>
      <c r="R23" s="98">
        <v>0</v>
      </c>
      <c r="S23" s="97">
        <v>57241077</v>
      </c>
      <c r="T23" s="98">
        <v>0</v>
      </c>
      <c r="U23" s="97">
        <v>10608800</v>
      </c>
      <c r="V23" s="97">
        <v>10608800</v>
      </c>
      <c r="W23" s="97">
        <v>57241077</v>
      </c>
      <c r="X23" s="97">
        <v>10608800</v>
      </c>
      <c r="Y23" s="98">
        <v>0</v>
      </c>
      <c r="Z23" s="97">
        <v>5323700</v>
      </c>
      <c r="AA23" s="97">
        <v>5323700</v>
      </c>
      <c r="AB23" s="97">
        <v>5285100</v>
      </c>
    </row>
    <row r="24" spans="1:28" ht="16.5" hidden="1" customHeight="1" x14ac:dyDescent="0.25">
      <c r="A24" s="99" t="s">
        <v>198</v>
      </c>
      <c r="B24" s="99" t="s">
        <v>197</v>
      </c>
      <c r="C24" s="99" t="s">
        <v>92</v>
      </c>
      <c r="D24" s="99" t="s">
        <v>196</v>
      </c>
      <c r="E24" s="99"/>
      <c r="F24" s="99" t="s">
        <v>90</v>
      </c>
      <c r="G24" s="97">
        <v>81357880</v>
      </c>
      <c r="H24" s="98">
        <v>0</v>
      </c>
      <c r="I24" s="98">
        <v>0</v>
      </c>
      <c r="J24" s="98">
        <v>0</v>
      </c>
      <c r="K24" s="98">
        <v>0</v>
      </c>
      <c r="L24" s="98">
        <v>0</v>
      </c>
      <c r="M24" s="98">
        <v>0</v>
      </c>
      <c r="N24" s="97">
        <v>81357880</v>
      </c>
      <c r="O24" s="98">
        <v>0</v>
      </c>
      <c r="P24" s="97">
        <v>132397</v>
      </c>
      <c r="Q24" s="97">
        <v>132397</v>
      </c>
      <c r="R24" s="98">
        <v>0</v>
      </c>
      <c r="S24" s="97">
        <v>81225483</v>
      </c>
      <c r="T24" s="98">
        <v>0</v>
      </c>
      <c r="U24" s="97">
        <v>132397</v>
      </c>
      <c r="V24" s="97">
        <v>132397</v>
      </c>
      <c r="W24" s="97">
        <v>81225483</v>
      </c>
      <c r="X24" s="97">
        <v>132397</v>
      </c>
      <c r="Y24" s="98">
        <v>0</v>
      </c>
      <c r="Z24" s="97">
        <v>132397</v>
      </c>
      <c r="AA24" s="97">
        <v>132397</v>
      </c>
      <c r="AB24" s="98">
        <v>0</v>
      </c>
    </row>
    <row r="25" spans="1:28" ht="16.5" hidden="1" customHeight="1" x14ac:dyDescent="0.25">
      <c r="A25" s="99" t="s">
        <v>195</v>
      </c>
      <c r="B25" s="99" t="s">
        <v>194</v>
      </c>
      <c r="C25" s="99" t="s">
        <v>92</v>
      </c>
      <c r="D25" s="99" t="s">
        <v>193</v>
      </c>
      <c r="E25" s="99"/>
      <c r="F25" s="99" t="s">
        <v>90</v>
      </c>
      <c r="G25" s="97">
        <v>38048157</v>
      </c>
      <c r="H25" s="98">
        <v>0</v>
      </c>
      <c r="I25" s="98">
        <v>0</v>
      </c>
      <c r="J25" s="98">
        <v>0</v>
      </c>
      <c r="K25" s="98">
        <v>0</v>
      </c>
      <c r="L25" s="98">
        <v>0</v>
      </c>
      <c r="M25" s="98">
        <v>0</v>
      </c>
      <c r="N25" s="97">
        <v>38048157</v>
      </c>
      <c r="O25" s="98">
        <v>0</v>
      </c>
      <c r="P25" s="97">
        <v>5147800</v>
      </c>
      <c r="Q25" s="97">
        <v>5147800</v>
      </c>
      <c r="R25" s="98">
        <v>0</v>
      </c>
      <c r="S25" s="97">
        <v>32900357</v>
      </c>
      <c r="T25" s="98">
        <v>0</v>
      </c>
      <c r="U25" s="97">
        <v>5147800</v>
      </c>
      <c r="V25" s="97">
        <v>5147800</v>
      </c>
      <c r="W25" s="97">
        <v>32900357</v>
      </c>
      <c r="X25" s="97">
        <v>5147800</v>
      </c>
      <c r="Y25" s="98">
        <v>0</v>
      </c>
      <c r="Z25" s="97">
        <v>2660200</v>
      </c>
      <c r="AA25" s="97">
        <v>2660200</v>
      </c>
      <c r="AB25" s="97">
        <v>2487600</v>
      </c>
    </row>
    <row r="26" spans="1:28" ht="16.5" hidden="1" customHeight="1" x14ac:dyDescent="0.25">
      <c r="A26" s="99" t="s">
        <v>192</v>
      </c>
      <c r="B26" s="99" t="s">
        <v>191</v>
      </c>
      <c r="C26" s="99" t="s">
        <v>92</v>
      </c>
      <c r="D26" s="99" t="s">
        <v>190</v>
      </c>
      <c r="E26" s="99"/>
      <c r="F26" s="99" t="s">
        <v>90</v>
      </c>
      <c r="G26" s="97">
        <v>4718781</v>
      </c>
      <c r="H26" s="98">
        <v>0</v>
      </c>
      <c r="I26" s="98">
        <v>0</v>
      </c>
      <c r="J26" s="98">
        <v>0</v>
      </c>
      <c r="K26" s="98">
        <v>0</v>
      </c>
      <c r="L26" s="98">
        <v>0</v>
      </c>
      <c r="M26" s="98">
        <v>0</v>
      </c>
      <c r="N26" s="97">
        <v>4718781</v>
      </c>
      <c r="O26" s="98">
        <v>0</v>
      </c>
      <c r="P26" s="97">
        <v>687860</v>
      </c>
      <c r="Q26" s="97">
        <v>687860</v>
      </c>
      <c r="R26" s="98">
        <v>0</v>
      </c>
      <c r="S26" s="97">
        <v>4030921</v>
      </c>
      <c r="T26" s="98">
        <v>0</v>
      </c>
      <c r="U26" s="97">
        <v>687860</v>
      </c>
      <c r="V26" s="97">
        <v>687860</v>
      </c>
      <c r="W26" s="97">
        <v>4030921</v>
      </c>
      <c r="X26" s="97">
        <v>574300</v>
      </c>
      <c r="Y26" s="98">
        <v>0</v>
      </c>
      <c r="Z26" s="97">
        <v>290500</v>
      </c>
      <c r="AA26" s="97">
        <v>290500</v>
      </c>
      <c r="AB26" s="97">
        <v>397360</v>
      </c>
    </row>
    <row r="27" spans="1:28" ht="16.5" hidden="1" customHeight="1" x14ac:dyDescent="0.25">
      <c r="A27" s="99" t="s">
        <v>189</v>
      </c>
      <c r="B27" s="99" t="s">
        <v>188</v>
      </c>
      <c r="C27" s="99" t="s">
        <v>92</v>
      </c>
      <c r="D27" s="99" t="s">
        <v>187</v>
      </c>
      <c r="E27" s="99"/>
      <c r="F27" s="99" t="s">
        <v>90</v>
      </c>
      <c r="G27" s="97">
        <v>28536117</v>
      </c>
      <c r="H27" s="98">
        <v>0</v>
      </c>
      <c r="I27" s="98">
        <v>0</v>
      </c>
      <c r="J27" s="98">
        <v>0</v>
      </c>
      <c r="K27" s="98">
        <v>0</v>
      </c>
      <c r="L27" s="98">
        <v>0</v>
      </c>
      <c r="M27" s="98">
        <v>0</v>
      </c>
      <c r="N27" s="97">
        <v>28536117</v>
      </c>
      <c r="O27" s="98">
        <v>0</v>
      </c>
      <c r="P27" s="97">
        <v>3861700</v>
      </c>
      <c r="Q27" s="97">
        <v>3861700</v>
      </c>
      <c r="R27" s="98">
        <v>0</v>
      </c>
      <c r="S27" s="97">
        <v>24674417</v>
      </c>
      <c r="T27" s="98">
        <v>0</v>
      </c>
      <c r="U27" s="97">
        <v>3861700</v>
      </c>
      <c r="V27" s="97">
        <v>3861700</v>
      </c>
      <c r="W27" s="97">
        <v>24674417</v>
      </c>
      <c r="X27" s="97">
        <v>3861700</v>
      </c>
      <c r="Y27" s="98">
        <v>0</v>
      </c>
      <c r="Z27" s="97">
        <v>1995600</v>
      </c>
      <c r="AA27" s="97">
        <v>1995600</v>
      </c>
      <c r="AB27" s="97">
        <v>1866100</v>
      </c>
    </row>
    <row r="28" spans="1:28" ht="16.5" hidden="1" customHeight="1" x14ac:dyDescent="0.25">
      <c r="A28" s="99" t="s">
        <v>186</v>
      </c>
      <c r="B28" s="99" t="s">
        <v>185</v>
      </c>
      <c r="C28" s="99" t="s">
        <v>92</v>
      </c>
      <c r="D28" s="99" t="s">
        <v>184</v>
      </c>
      <c r="E28" s="99"/>
      <c r="F28" s="99" t="s">
        <v>90</v>
      </c>
      <c r="G28" s="97">
        <v>19024078</v>
      </c>
      <c r="H28" s="98">
        <v>0</v>
      </c>
      <c r="I28" s="98">
        <v>0</v>
      </c>
      <c r="J28" s="98">
        <v>0</v>
      </c>
      <c r="K28" s="98">
        <v>0</v>
      </c>
      <c r="L28" s="98">
        <v>0</v>
      </c>
      <c r="M28" s="98">
        <v>0</v>
      </c>
      <c r="N28" s="97">
        <v>19024078</v>
      </c>
      <c r="O28" s="98">
        <v>0</v>
      </c>
      <c r="P28" s="97">
        <v>2574700</v>
      </c>
      <c r="Q28" s="97">
        <v>2574700</v>
      </c>
      <c r="R28" s="98">
        <v>0</v>
      </c>
      <c r="S28" s="97">
        <v>16449378</v>
      </c>
      <c r="T28" s="98">
        <v>0</v>
      </c>
      <c r="U28" s="97">
        <v>2574700</v>
      </c>
      <c r="V28" s="97">
        <v>2574700</v>
      </c>
      <c r="W28" s="97">
        <v>16449378</v>
      </c>
      <c r="X28" s="97">
        <v>2574700</v>
      </c>
      <c r="Y28" s="98">
        <v>0</v>
      </c>
      <c r="Z28" s="97">
        <v>1330500</v>
      </c>
      <c r="AA28" s="97">
        <v>1330500</v>
      </c>
      <c r="AB28" s="97">
        <v>1244200</v>
      </c>
    </row>
    <row r="29" spans="1:28" ht="16.5" hidden="1" customHeight="1" x14ac:dyDescent="0.25">
      <c r="A29" s="99" t="s">
        <v>110</v>
      </c>
      <c r="B29" s="99" t="s">
        <v>183</v>
      </c>
      <c r="C29" s="99" t="s">
        <v>92</v>
      </c>
      <c r="D29" s="99" t="s">
        <v>182</v>
      </c>
      <c r="E29" s="99"/>
      <c r="F29" s="99" t="s">
        <v>110</v>
      </c>
      <c r="G29" s="97">
        <v>67181020</v>
      </c>
      <c r="H29" s="98">
        <v>0</v>
      </c>
      <c r="I29" s="98">
        <v>0</v>
      </c>
      <c r="J29" s="98">
        <v>0</v>
      </c>
      <c r="K29" s="98">
        <v>0</v>
      </c>
      <c r="L29" s="98">
        <v>0</v>
      </c>
      <c r="M29" s="98">
        <v>0</v>
      </c>
      <c r="N29" s="97">
        <v>67181020</v>
      </c>
      <c r="O29" s="98">
        <v>0</v>
      </c>
      <c r="P29" s="97">
        <v>2339671</v>
      </c>
      <c r="Q29" s="97">
        <v>2339671</v>
      </c>
      <c r="R29" s="98">
        <v>0</v>
      </c>
      <c r="S29" s="97">
        <v>64841349</v>
      </c>
      <c r="T29" s="98">
        <v>0</v>
      </c>
      <c r="U29" s="97">
        <v>2339671</v>
      </c>
      <c r="V29" s="97">
        <v>2339671</v>
      </c>
      <c r="W29" s="97">
        <v>64841349</v>
      </c>
      <c r="X29" s="97">
        <v>2339671</v>
      </c>
      <c r="Y29" s="98">
        <v>0</v>
      </c>
      <c r="Z29" s="97">
        <v>2339671</v>
      </c>
      <c r="AA29" s="97">
        <v>2339671</v>
      </c>
      <c r="AB29" s="98">
        <v>0</v>
      </c>
    </row>
    <row r="30" spans="1:28" ht="16.5" hidden="1" customHeight="1" x14ac:dyDescent="0.25">
      <c r="A30" s="99" t="s">
        <v>110</v>
      </c>
      <c r="B30" s="99" t="s">
        <v>181</v>
      </c>
      <c r="C30" s="99" t="s">
        <v>92</v>
      </c>
      <c r="D30" s="99" t="s">
        <v>180</v>
      </c>
      <c r="E30" s="99"/>
      <c r="F30" s="99" t="s">
        <v>110</v>
      </c>
      <c r="G30" s="97">
        <v>67181020</v>
      </c>
      <c r="H30" s="98">
        <v>0</v>
      </c>
      <c r="I30" s="98">
        <v>0</v>
      </c>
      <c r="J30" s="98">
        <v>0</v>
      </c>
      <c r="K30" s="98">
        <v>0</v>
      </c>
      <c r="L30" s="98">
        <v>0</v>
      </c>
      <c r="M30" s="98">
        <v>0</v>
      </c>
      <c r="N30" s="97">
        <v>67181020</v>
      </c>
      <c r="O30" s="98">
        <v>0</v>
      </c>
      <c r="P30" s="97">
        <v>2339671</v>
      </c>
      <c r="Q30" s="97">
        <v>2339671</v>
      </c>
      <c r="R30" s="98">
        <v>0</v>
      </c>
      <c r="S30" s="97">
        <v>64841349</v>
      </c>
      <c r="T30" s="98">
        <v>0</v>
      </c>
      <c r="U30" s="97">
        <v>2339671</v>
      </c>
      <c r="V30" s="97">
        <v>2339671</v>
      </c>
      <c r="W30" s="97">
        <v>64841349</v>
      </c>
      <c r="X30" s="97">
        <v>2339671</v>
      </c>
      <c r="Y30" s="98">
        <v>0</v>
      </c>
      <c r="Z30" s="97">
        <v>2339671</v>
      </c>
      <c r="AA30" s="97">
        <v>2339671</v>
      </c>
      <c r="AB30" s="98">
        <v>0</v>
      </c>
    </row>
    <row r="31" spans="1:28" ht="16.5" hidden="1" customHeight="1" x14ac:dyDescent="0.25">
      <c r="A31" s="99" t="s">
        <v>179</v>
      </c>
      <c r="B31" s="99" t="s">
        <v>178</v>
      </c>
      <c r="C31" s="99" t="s">
        <v>92</v>
      </c>
      <c r="D31" s="99" t="s">
        <v>177</v>
      </c>
      <c r="E31" s="99"/>
      <c r="F31" s="99" t="s">
        <v>90</v>
      </c>
      <c r="G31" s="97">
        <v>52870104</v>
      </c>
      <c r="H31" s="98">
        <v>0</v>
      </c>
      <c r="I31" s="98">
        <v>0</v>
      </c>
      <c r="J31" s="98">
        <v>0</v>
      </c>
      <c r="K31" s="98">
        <v>0</v>
      </c>
      <c r="L31" s="98">
        <v>0</v>
      </c>
      <c r="M31" s="98">
        <v>0</v>
      </c>
      <c r="N31" s="97">
        <v>52870104</v>
      </c>
      <c r="O31" s="98">
        <v>0</v>
      </c>
      <c r="P31" s="97">
        <v>2137325</v>
      </c>
      <c r="Q31" s="97">
        <v>2137325</v>
      </c>
      <c r="R31" s="98">
        <v>0</v>
      </c>
      <c r="S31" s="97">
        <v>50732779</v>
      </c>
      <c r="T31" s="98">
        <v>0</v>
      </c>
      <c r="U31" s="97">
        <v>2137325</v>
      </c>
      <c r="V31" s="97">
        <v>2137325</v>
      </c>
      <c r="W31" s="97">
        <v>50732779</v>
      </c>
      <c r="X31" s="97">
        <v>2137325</v>
      </c>
      <c r="Y31" s="98">
        <v>0</v>
      </c>
      <c r="Z31" s="97">
        <v>2137325</v>
      </c>
      <c r="AA31" s="97">
        <v>2137325</v>
      </c>
      <c r="AB31" s="98">
        <v>0</v>
      </c>
    </row>
    <row r="32" spans="1:28" ht="16.5" hidden="1" customHeight="1" x14ac:dyDescent="0.25">
      <c r="A32" s="99" t="s">
        <v>176</v>
      </c>
      <c r="B32" s="99" t="s">
        <v>175</v>
      </c>
      <c r="C32" s="99" t="s">
        <v>92</v>
      </c>
      <c r="D32" s="99" t="s">
        <v>174</v>
      </c>
      <c r="E32" s="99"/>
      <c r="F32" s="99" t="s">
        <v>107</v>
      </c>
      <c r="G32" s="97">
        <v>10000000</v>
      </c>
      <c r="H32" s="98">
        <v>0</v>
      </c>
      <c r="I32" s="98">
        <v>0</v>
      </c>
      <c r="J32" s="98">
        <v>0</v>
      </c>
      <c r="K32" s="98">
        <v>0</v>
      </c>
      <c r="L32" s="98">
        <v>0</v>
      </c>
      <c r="M32" s="98">
        <v>0</v>
      </c>
      <c r="N32" s="97">
        <v>10000000</v>
      </c>
      <c r="O32" s="98">
        <v>0</v>
      </c>
      <c r="P32" s="98">
        <v>0</v>
      </c>
      <c r="Q32" s="98">
        <v>0</v>
      </c>
      <c r="R32" s="98">
        <v>0</v>
      </c>
      <c r="S32" s="97">
        <v>10000000</v>
      </c>
      <c r="T32" s="98">
        <v>0</v>
      </c>
      <c r="U32" s="98">
        <v>0</v>
      </c>
      <c r="V32" s="98">
        <v>0</v>
      </c>
      <c r="W32" s="97">
        <v>10000000</v>
      </c>
      <c r="X32" s="98">
        <v>0</v>
      </c>
      <c r="Y32" s="98">
        <v>0</v>
      </c>
      <c r="Z32" s="98">
        <v>0</v>
      </c>
      <c r="AA32" s="98">
        <v>0</v>
      </c>
      <c r="AB32" s="98">
        <v>0</v>
      </c>
    </row>
    <row r="33" spans="1:28" ht="16.5" hidden="1" customHeight="1" x14ac:dyDescent="0.25">
      <c r="A33" s="99" t="s">
        <v>173</v>
      </c>
      <c r="B33" s="99" t="s">
        <v>172</v>
      </c>
      <c r="C33" s="99" t="s">
        <v>92</v>
      </c>
      <c r="D33" s="99" t="s">
        <v>171</v>
      </c>
      <c r="E33" s="99"/>
      <c r="F33" s="99" t="s">
        <v>90</v>
      </c>
      <c r="G33" s="97">
        <v>4310916</v>
      </c>
      <c r="H33" s="98">
        <v>0</v>
      </c>
      <c r="I33" s="98">
        <v>0</v>
      </c>
      <c r="J33" s="98">
        <v>0</v>
      </c>
      <c r="K33" s="98">
        <v>0</v>
      </c>
      <c r="L33" s="98">
        <v>0</v>
      </c>
      <c r="M33" s="98">
        <v>0</v>
      </c>
      <c r="N33" s="97">
        <v>4310916</v>
      </c>
      <c r="O33" s="98">
        <v>0</v>
      </c>
      <c r="P33" s="97">
        <v>202346</v>
      </c>
      <c r="Q33" s="97">
        <v>202346</v>
      </c>
      <c r="R33" s="98">
        <v>0</v>
      </c>
      <c r="S33" s="97">
        <v>4108570</v>
      </c>
      <c r="T33" s="98">
        <v>0</v>
      </c>
      <c r="U33" s="97">
        <v>202346</v>
      </c>
      <c r="V33" s="97">
        <v>202346</v>
      </c>
      <c r="W33" s="97">
        <v>4108570</v>
      </c>
      <c r="X33" s="97">
        <v>202346</v>
      </c>
      <c r="Y33" s="98">
        <v>0</v>
      </c>
      <c r="Z33" s="97">
        <v>202346</v>
      </c>
      <c r="AA33" s="97">
        <v>202346</v>
      </c>
      <c r="AB33" s="98">
        <v>0</v>
      </c>
    </row>
    <row r="34" spans="1:28" ht="16.5" hidden="1" customHeight="1" x14ac:dyDescent="0.25">
      <c r="A34" s="99" t="s">
        <v>110</v>
      </c>
      <c r="B34" s="99" t="s">
        <v>170</v>
      </c>
      <c r="C34" s="99" t="s">
        <v>92</v>
      </c>
      <c r="D34" s="99" t="s">
        <v>169</v>
      </c>
      <c r="E34" s="99"/>
      <c r="F34" s="99" t="s">
        <v>110</v>
      </c>
      <c r="G34" s="97">
        <v>788491311</v>
      </c>
      <c r="H34" s="98">
        <v>0</v>
      </c>
      <c r="I34" s="98">
        <v>0</v>
      </c>
      <c r="J34" s="98">
        <v>0</v>
      </c>
      <c r="K34" s="98">
        <v>0</v>
      </c>
      <c r="L34" s="98">
        <v>0</v>
      </c>
      <c r="M34" s="98">
        <v>0</v>
      </c>
      <c r="N34" s="97">
        <v>788491311</v>
      </c>
      <c r="O34" s="98">
        <v>0</v>
      </c>
      <c r="P34" s="97">
        <v>505191114</v>
      </c>
      <c r="Q34" s="97">
        <v>505191114</v>
      </c>
      <c r="R34" s="98">
        <v>0</v>
      </c>
      <c r="S34" s="97">
        <v>283300197</v>
      </c>
      <c r="T34" s="98">
        <v>0</v>
      </c>
      <c r="U34" s="97">
        <v>485363643</v>
      </c>
      <c r="V34" s="97">
        <v>485363643</v>
      </c>
      <c r="W34" s="97">
        <v>303127668</v>
      </c>
      <c r="X34" s="97">
        <v>101212643</v>
      </c>
      <c r="Y34" s="98">
        <v>0</v>
      </c>
      <c r="Z34" s="97">
        <v>27390198</v>
      </c>
      <c r="AA34" s="97">
        <v>27390198</v>
      </c>
      <c r="AB34" s="97">
        <v>457973445</v>
      </c>
    </row>
    <row r="35" spans="1:28" ht="16.5" hidden="1" customHeight="1" x14ac:dyDescent="0.25">
      <c r="A35" s="99" t="s">
        <v>110</v>
      </c>
      <c r="B35" s="99" t="s">
        <v>168</v>
      </c>
      <c r="C35" s="99" t="s">
        <v>92</v>
      </c>
      <c r="D35" s="99" t="s">
        <v>167</v>
      </c>
      <c r="E35" s="99"/>
      <c r="F35" s="99" t="s">
        <v>110</v>
      </c>
      <c r="G35" s="97">
        <v>788491311</v>
      </c>
      <c r="H35" s="98">
        <v>0</v>
      </c>
      <c r="I35" s="98">
        <v>0</v>
      </c>
      <c r="J35" s="98">
        <v>0</v>
      </c>
      <c r="K35" s="98">
        <v>0</v>
      </c>
      <c r="L35" s="98">
        <v>0</v>
      </c>
      <c r="M35" s="98">
        <v>0</v>
      </c>
      <c r="N35" s="97">
        <v>788491311</v>
      </c>
      <c r="O35" s="98">
        <v>0</v>
      </c>
      <c r="P35" s="97">
        <v>505191114</v>
      </c>
      <c r="Q35" s="97">
        <v>505191114</v>
      </c>
      <c r="R35" s="98">
        <v>0</v>
      </c>
      <c r="S35" s="97">
        <v>283300197</v>
      </c>
      <c r="T35" s="98">
        <v>0</v>
      </c>
      <c r="U35" s="97">
        <v>485363643</v>
      </c>
      <c r="V35" s="97">
        <v>485363643</v>
      </c>
      <c r="W35" s="97">
        <v>303127668</v>
      </c>
      <c r="X35" s="97">
        <v>101212643</v>
      </c>
      <c r="Y35" s="98">
        <v>0</v>
      </c>
      <c r="Z35" s="97">
        <v>27390198</v>
      </c>
      <c r="AA35" s="97">
        <v>27390198</v>
      </c>
      <c r="AB35" s="97">
        <v>457973445</v>
      </c>
    </row>
    <row r="36" spans="1:28" ht="16.5" hidden="1" customHeight="1" x14ac:dyDescent="0.25">
      <c r="A36" s="99" t="s">
        <v>110</v>
      </c>
      <c r="B36" s="99" t="s">
        <v>166</v>
      </c>
      <c r="C36" s="99" t="s">
        <v>92</v>
      </c>
      <c r="D36" s="99" t="s">
        <v>165</v>
      </c>
      <c r="E36" s="99"/>
      <c r="F36" s="99" t="s">
        <v>110</v>
      </c>
      <c r="G36" s="97">
        <v>82118061</v>
      </c>
      <c r="H36" s="98">
        <v>0</v>
      </c>
      <c r="I36" s="98">
        <v>0</v>
      </c>
      <c r="J36" s="98">
        <v>0</v>
      </c>
      <c r="K36" s="98">
        <v>0</v>
      </c>
      <c r="L36" s="98">
        <v>0</v>
      </c>
      <c r="M36" s="98">
        <v>0</v>
      </c>
      <c r="N36" s="97">
        <v>82118061</v>
      </c>
      <c r="O36" s="98">
        <v>0</v>
      </c>
      <c r="P36" s="97">
        <v>23127471</v>
      </c>
      <c r="Q36" s="97">
        <v>23127471</v>
      </c>
      <c r="R36" s="98">
        <v>0</v>
      </c>
      <c r="S36" s="97">
        <v>58990590</v>
      </c>
      <c r="T36" s="98">
        <v>0</v>
      </c>
      <c r="U36" s="97">
        <v>3300000</v>
      </c>
      <c r="V36" s="97">
        <v>3300000</v>
      </c>
      <c r="W36" s="97">
        <v>78818061</v>
      </c>
      <c r="X36" s="97">
        <v>275000</v>
      </c>
      <c r="Y36" s="98">
        <v>0</v>
      </c>
      <c r="Z36" s="97">
        <v>275000</v>
      </c>
      <c r="AA36" s="97">
        <v>275000</v>
      </c>
      <c r="AB36" s="97">
        <v>3025000</v>
      </c>
    </row>
    <row r="37" spans="1:28" ht="16.5" hidden="1" customHeight="1" x14ac:dyDescent="0.25">
      <c r="A37" s="99" t="s">
        <v>164</v>
      </c>
      <c r="B37" s="99" t="s">
        <v>163</v>
      </c>
      <c r="C37" s="99" t="s">
        <v>92</v>
      </c>
      <c r="D37" s="99" t="s">
        <v>162</v>
      </c>
      <c r="E37" s="99"/>
      <c r="F37" s="99" t="s">
        <v>90</v>
      </c>
      <c r="G37" s="97">
        <v>13118061</v>
      </c>
      <c r="H37" s="98">
        <v>0</v>
      </c>
      <c r="I37" s="98">
        <v>0</v>
      </c>
      <c r="J37" s="98">
        <v>0</v>
      </c>
      <c r="K37" s="98">
        <v>0</v>
      </c>
      <c r="L37" s="98">
        <v>0</v>
      </c>
      <c r="M37" s="98">
        <v>0</v>
      </c>
      <c r="N37" s="97">
        <v>13118061</v>
      </c>
      <c r="O37" s="98">
        <v>0</v>
      </c>
      <c r="P37" s="97">
        <v>3300000</v>
      </c>
      <c r="Q37" s="97">
        <v>3300000</v>
      </c>
      <c r="R37" s="98">
        <v>0</v>
      </c>
      <c r="S37" s="97">
        <v>9818061</v>
      </c>
      <c r="T37" s="98">
        <v>0</v>
      </c>
      <c r="U37" s="97">
        <v>3300000</v>
      </c>
      <c r="V37" s="97">
        <v>3300000</v>
      </c>
      <c r="W37" s="97">
        <v>9818061</v>
      </c>
      <c r="X37" s="97">
        <v>275000</v>
      </c>
      <c r="Y37" s="98">
        <v>0</v>
      </c>
      <c r="Z37" s="97">
        <v>275000</v>
      </c>
      <c r="AA37" s="97">
        <v>275000</v>
      </c>
      <c r="AB37" s="97">
        <v>3025000</v>
      </c>
    </row>
    <row r="38" spans="1:28" ht="16.5" hidden="1" customHeight="1" x14ac:dyDescent="0.25">
      <c r="A38" s="99" t="s">
        <v>161</v>
      </c>
      <c r="B38" s="99" t="s">
        <v>160</v>
      </c>
      <c r="C38" s="99" t="s">
        <v>92</v>
      </c>
      <c r="D38" s="99" t="s">
        <v>159</v>
      </c>
      <c r="E38" s="99"/>
      <c r="F38" s="99" t="s">
        <v>90</v>
      </c>
      <c r="G38" s="97">
        <v>39000000</v>
      </c>
      <c r="H38" s="98">
        <v>0</v>
      </c>
      <c r="I38" s="98">
        <v>0</v>
      </c>
      <c r="J38" s="98">
        <v>0</v>
      </c>
      <c r="K38" s="98">
        <v>0</v>
      </c>
      <c r="L38" s="98">
        <v>0</v>
      </c>
      <c r="M38" s="98">
        <v>0</v>
      </c>
      <c r="N38" s="97">
        <v>39000000</v>
      </c>
      <c r="O38" s="98">
        <v>0</v>
      </c>
      <c r="P38" s="97">
        <v>19827471</v>
      </c>
      <c r="Q38" s="97">
        <v>19827471</v>
      </c>
      <c r="R38" s="98">
        <v>0</v>
      </c>
      <c r="S38" s="97">
        <v>19172529</v>
      </c>
      <c r="T38" s="98">
        <v>0</v>
      </c>
      <c r="U38" s="98">
        <v>0</v>
      </c>
      <c r="V38" s="98">
        <v>0</v>
      </c>
      <c r="W38" s="97">
        <v>39000000</v>
      </c>
      <c r="X38" s="98">
        <v>0</v>
      </c>
      <c r="Y38" s="98">
        <v>0</v>
      </c>
      <c r="Z38" s="98">
        <v>0</v>
      </c>
      <c r="AA38" s="98">
        <v>0</v>
      </c>
      <c r="AB38" s="98">
        <v>0</v>
      </c>
    </row>
    <row r="39" spans="1:28" ht="16.5" hidden="1" customHeight="1" x14ac:dyDescent="0.25">
      <c r="A39" s="99" t="s">
        <v>158</v>
      </c>
      <c r="B39" s="99" t="s">
        <v>157</v>
      </c>
      <c r="C39" s="99" t="s">
        <v>92</v>
      </c>
      <c r="D39" s="99" t="s">
        <v>156</v>
      </c>
      <c r="E39" s="99"/>
      <c r="F39" s="99" t="s">
        <v>90</v>
      </c>
      <c r="G39" s="97">
        <v>30000000</v>
      </c>
      <c r="H39" s="98">
        <v>0</v>
      </c>
      <c r="I39" s="98">
        <v>0</v>
      </c>
      <c r="J39" s="98">
        <v>0</v>
      </c>
      <c r="K39" s="98">
        <v>0</v>
      </c>
      <c r="L39" s="98">
        <v>0</v>
      </c>
      <c r="M39" s="98">
        <v>0</v>
      </c>
      <c r="N39" s="97">
        <v>30000000</v>
      </c>
      <c r="O39" s="98">
        <v>0</v>
      </c>
      <c r="P39" s="98">
        <v>0</v>
      </c>
      <c r="Q39" s="98">
        <v>0</v>
      </c>
      <c r="R39" s="98">
        <v>0</v>
      </c>
      <c r="S39" s="97">
        <v>30000000</v>
      </c>
      <c r="T39" s="98">
        <v>0</v>
      </c>
      <c r="U39" s="98">
        <v>0</v>
      </c>
      <c r="V39" s="98">
        <v>0</v>
      </c>
      <c r="W39" s="97">
        <v>30000000</v>
      </c>
      <c r="X39" s="98">
        <v>0</v>
      </c>
      <c r="Y39" s="98">
        <v>0</v>
      </c>
      <c r="Z39" s="98">
        <v>0</v>
      </c>
      <c r="AA39" s="98">
        <v>0</v>
      </c>
      <c r="AB39" s="98">
        <v>0</v>
      </c>
    </row>
    <row r="40" spans="1:28" ht="16.5" hidden="1" customHeight="1" x14ac:dyDescent="0.25">
      <c r="A40" s="99" t="s">
        <v>110</v>
      </c>
      <c r="B40" s="99" t="s">
        <v>155</v>
      </c>
      <c r="C40" s="99" t="s">
        <v>92</v>
      </c>
      <c r="D40" s="99" t="s">
        <v>121</v>
      </c>
      <c r="E40" s="99"/>
      <c r="F40" s="99" t="s">
        <v>110</v>
      </c>
      <c r="G40" s="97">
        <v>706373250</v>
      </c>
      <c r="H40" s="98">
        <v>0</v>
      </c>
      <c r="I40" s="98">
        <v>0</v>
      </c>
      <c r="J40" s="98">
        <v>0</v>
      </c>
      <c r="K40" s="98">
        <v>0</v>
      </c>
      <c r="L40" s="98">
        <v>0</v>
      </c>
      <c r="M40" s="98">
        <v>0</v>
      </c>
      <c r="N40" s="97">
        <v>706373250</v>
      </c>
      <c r="O40" s="98">
        <v>0</v>
      </c>
      <c r="P40" s="97">
        <v>482063643</v>
      </c>
      <c r="Q40" s="97">
        <v>482063643</v>
      </c>
      <c r="R40" s="98">
        <v>0</v>
      </c>
      <c r="S40" s="97">
        <v>224309607</v>
      </c>
      <c r="T40" s="98">
        <v>0</v>
      </c>
      <c r="U40" s="97">
        <v>482063643</v>
      </c>
      <c r="V40" s="97">
        <v>482063643</v>
      </c>
      <c r="W40" s="97">
        <v>224309607</v>
      </c>
      <c r="X40" s="97">
        <v>100937643</v>
      </c>
      <c r="Y40" s="98">
        <v>0</v>
      </c>
      <c r="Z40" s="97">
        <v>27115198</v>
      </c>
      <c r="AA40" s="97">
        <v>27115198</v>
      </c>
      <c r="AB40" s="97">
        <v>454948445</v>
      </c>
    </row>
    <row r="41" spans="1:28" ht="16.5" hidden="1" customHeight="1" x14ac:dyDescent="0.25">
      <c r="A41" s="99" t="s">
        <v>154</v>
      </c>
      <c r="B41" s="99" t="s">
        <v>153</v>
      </c>
      <c r="C41" s="99" t="s">
        <v>92</v>
      </c>
      <c r="D41" s="99" t="s">
        <v>152</v>
      </c>
      <c r="E41" s="99"/>
      <c r="F41" s="99" t="s">
        <v>90</v>
      </c>
      <c r="G41" s="97">
        <v>2476902</v>
      </c>
      <c r="H41" s="98">
        <v>0</v>
      </c>
      <c r="I41" s="98">
        <v>0</v>
      </c>
      <c r="J41" s="98">
        <v>0</v>
      </c>
      <c r="K41" s="98">
        <v>0</v>
      </c>
      <c r="L41" s="98">
        <v>0</v>
      </c>
      <c r="M41" s="98">
        <v>0</v>
      </c>
      <c r="N41" s="97">
        <v>2476902</v>
      </c>
      <c r="O41" s="98">
        <v>0</v>
      </c>
      <c r="P41" s="97">
        <v>2200000</v>
      </c>
      <c r="Q41" s="97">
        <v>2200000</v>
      </c>
      <c r="R41" s="98">
        <v>0</v>
      </c>
      <c r="S41" s="97">
        <v>276902</v>
      </c>
      <c r="T41" s="98">
        <v>0</v>
      </c>
      <c r="U41" s="97">
        <v>2200000</v>
      </c>
      <c r="V41" s="97">
        <v>2200000</v>
      </c>
      <c r="W41" s="97">
        <v>276902</v>
      </c>
      <c r="X41" s="97">
        <v>183333</v>
      </c>
      <c r="Y41" s="98">
        <v>0</v>
      </c>
      <c r="Z41" s="97">
        <v>183333</v>
      </c>
      <c r="AA41" s="97">
        <v>183333</v>
      </c>
      <c r="AB41" s="97">
        <v>2016667</v>
      </c>
    </row>
    <row r="42" spans="1:28" ht="16.5" hidden="1" customHeight="1" x14ac:dyDescent="0.25">
      <c r="A42" s="99" t="s">
        <v>151</v>
      </c>
      <c r="B42" s="99" t="s">
        <v>150</v>
      </c>
      <c r="C42" s="99" t="s">
        <v>92</v>
      </c>
      <c r="D42" s="99" t="s">
        <v>149</v>
      </c>
      <c r="E42" s="99"/>
      <c r="F42" s="99" t="s">
        <v>90</v>
      </c>
      <c r="G42" s="97">
        <v>357179873</v>
      </c>
      <c r="H42" s="98">
        <v>0</v>
      </c>
      <c r="I42" s="98">
        <v>0</v>
      </c>
      <c r="J42" s="98">
        <v>0</v>
      </c>
      <c r="K42" s="98">
        <v>0</v>
      </c>
      <c r="L42" s="98">
        <v>0</v>
      </c>
      <c r="M42" s="98">
        <v>0</v>
      </c>
      <c r="N42" s="97">
        <v>357179873</v>
      </c>
      <c r="O42" s="98">
        <v>0</v>
      </c>
      <c r="P42" s="97">
        <v>297631769</v>
      </c>
      <c r="Q42" s="97">
        <v>297631769</v>
      </c>
      <c r="R42" s="98">
        <v>0</v>
      </c>
      <c r="S42" s="97">
        <v>59548104</v>
      </c>
      <c r="T42" s="98">
        <v>0</v>
      </c>
      <c r="U42" s="97">
        <v>297631769</v>
      </c>
      <c r="V42" s="97">
        <v>297631769</v>
      </c>
      <c r="W42" s="97">
        <v>59548104</v>
      </c>
      <c r="X42" s="97">
        <v>76164436</v>
      </c>
      <c r="Y42" s="98">
        <v>0</v>
      </c>
      <c r="Z42" s="97">
        <v>2341991</v>
      </c>
      <c r="AA42" s="97">
        <v>2341991</v>
      </c>
      <c r="AB42" s="97">
        <v>295289778</v>
      </c>
    </row>
    <row r="43" spans="1:28" ht="16.5" hidden="1" customHeight="1" x14ac:dyDescent="0.25">
      <c r="A43" s="99" t="s">
        <v>148</v>
      </c>
      <c r="B43" s="99" t="s">
        <v>147</v>
      </c>
      <c r="C43" s="99" t="s">
        <v>92</v>
      </c>
      <c r="D43" s="99" t="s">
        <v>146</v>
      </c>
      <c r="E43" s="99"/>
      <c r="F43" s="99" t="s">
        <v>90</v>
      </c>
      <c r="G43" s="97">
        <v>74316475</v>
      </c>
      <c r="H43" s="98">
        <v>0</v>
      </c>
      <c r="I43" s="98">
        <v>0</v>
      </c>
      <c r="J43" s="98">
        <v>0</v>
      </c>
      <c r="K43" s="98">
        <v>0</v>
      </c>
      <c r="L43" s="98">
        <v>0</v>
      </c>
      <c r="M43" s="98">
        <v>0</v>
      </c>
      <c r="N43" s="97">
        <v>74316475</v>
      </c>
      <c r="O43" s="98">
        <v>0</v>
      </c>
      <c r="P43" s="97">
        <v>8231874</v>
      </c>
      <c r="Q43" s="97">
        <v>8231874</v>
      </c>
      <c r="R43" s="98">
        <v>0</v>
      </c>
      <c r="S43" s="97">
        <v>66084601</v>
      </c>
      <c r="T43" s="98">
        <v>0</v>
      </c>
      <c r="U43" s="97">
        <v>8231874</v>
      </c>
      <c r="V43" s="97">
        <v>8231874</v>
      </c>
      <c r="W43" s="97">
        <v>66084601</v>
      </c>
      <c r="X43" s="97">
        <v>3190208</v>
      </c>
      <c r="Y43" s="98">
        <v>0</v>
      </c>
      <c r="Z43" s="97">
        <v>3190208</v>
      </c>
      <c r="AA43" s="97">
        <v>3190208</v>
      </c>
      <c r="AB43" s="97">
        <v>5041666</v>
      </c>
    </row>
    <row r="44" spans="1:28" ht="16.5" hidden="1" customHeight="1" x14ac:dyDescent="0.25">
      <c r="A44" s="99" t="s">
        <v>145</v>
      </c>
      <c r="B44" s="99" t="s">
        <v>144</v>
      </c>
      <c r="C44" s="99" t="s">
        <v>92</v>
      </c>
      <c r="D44" s="99" t="s">
        <v>111</v>
      </c>
      <c r="E44" s="99"/>
      <c r="F44" s="99" t="s">
        <v>90</v>
      </c>
      <c r="G44" s="97">
        <v>272400000</v>
      </c>
      <c r="H44" s="98">
        <v>0</v>
      </c>
      <c r="I44" s="98">
        <v>0</v>
      </c>
      <c r="J44" s="98">
        <v>0</v>
      </c>
      <c r="K44" s="98">
        <v>0</v>
      </c>
      <c r="L44" s="98">
        <v>0</v>
      </c>
      <c r="M44" s="98">
        <v>0</v>
      </c>
      <c r="N44" s="97">
        <v>272400000</v>
      </c>
      <c r="O44" s="98">
        <v>0</v>
      </c>
      <c r="P44" s="97">
        <v>174000000</v>
      </c>
      <c r="Q44" s="97">
        <v>174000000</v>
      </c>
      <c r="R44" s="98">
        <v>0</v>
      </c>
      <c r="S44" s="97">
        <v>98400000</v>
      </c>
      <c r="T44" s="98">
        <v>0</v>
      </c>
      <c r="U44" s="97">
        <v>174000000</v>
      </c>
      <c r="V44" s="97">
        <v>174000000</v>
      </c>
      <c r="W44" s="97">
        <v>98400000</v>
      </c>
      <c r="X44" s="97">
        <v>21399666</v>
      </c>
      <c r="Y44" s="98">
        <v>0</v>
      </c>
      <c r="Z44" s="97">
        <v>21399666</v>
      </c>
      <c r="AA44" s="97">
        <v>21399666</v>
      </c>
      <c r="AB44" s="97">
        <v>152600334</v>
      </c>
    </row>
    <row r="45" spans="1:28" ht="16.5" hidden="1" customHeight="1" x14ac:dyDescent="0.25">
      <c r="A45" s="99" t="s">
        <v>110</v>
      </c>
      <c r="B45" s="99" t="s">
        <v>143</v>
      </c>
      <c r="C45" s="99" t="s">
        <v>92</v>
      </c>
      <c r="D45" s="99" t="s">
        <v>142</v>
      </c>
      <c r="E45" s="99"/>
      <c r="F45" s="99" t="s">
        <v>110</v>
      </c>
      <c r="G45" s="97">
        <v>139809600</v>
      </c>
      <c r="H45" s="98">
        <v>0</v>
      </c>
      <c r="I45" s="98">
        <v>0</v>
      </c>
      <c r="J45" s="98">
        <v>0</v>
      </c>
      <c r="K45" s="98">
        <v>0</v>
      </c>
      <c r="L45" s="98">
        <v>0</v>
      </c>
      <c r="M45" s="98">
        <v>0</v>
      </c>
      <c r="N45" s="97">
        <v>139809600</v>
      </c>
      <c r="O45" s="98">
        <v>0</v>
      </c>
      <c r="P45" s="98">
        <v>0</v>
      </c>
      <c r="Q45" s="98">
        <v>0</v>
      </c>
      <c r="R45" s="98">
        <v>0</v>
      </c>
      <c r="S45" s="97">
        <v>139809600</v>
      </c>
      <c r="T45" s="98">
        <v>0</v>
      </c>
      <c r="U45" s="98">
        <v>0</v>
      </c>
      <c r="V45" s="98">
        <v>0</v>
      </c>
      <c r="W45" s="97">
        <v>139809600</v>
      </c>
      <c r="X45" s="98">
        <v>0</v>
      </c>
      <c r="Y45" s="98">
        <v>0</v>
      </c>
      <c r="Z45" s="98">
        <v>0</v>
      </c>
      <c r="AA45" s="98">
        <v>0</v>
      </c>
      <c r="AB45" s="98">
        <v>0</v>
      </c>
    </row>
    <row r="46" spans="1:28" ht="16.5" hidden="1" customHeight="1" x14ac:dyDescent="0.25">
      <c r="A46" s="99" t="s">
        <v>110</v>
      </c>
      <c r="B46" s="99" t="s">
        <v>141</v>
      </c>
      <c r="C46" s="99" t="s">
        <v>92</v>
      </c>
      <c r="D46" s="99" t="s">
        <v>140</v>
      </c>
      <c r="E46" s="99"/>
      <c r="F46" s="99" t="s">
        <v>110</v>
      </c>
      <c r="G46" s="97">
        <v>139809600</v>
      </c>
      <c r="H46" s="98">
        <v>0</v>
      </c>
      <c r="I46" s="98">
        <v>0</v>
      </c>
      <c r="J46" s="98">
        <v>0</v>
      </c>
      <c r="K46" s="98">
        <v>0</v>
      </c>
      <c r="L46" s="98">
        <v>0</v>
      </c>
      <c r="M46" s="98">
        <v>0</v>
      </c>
      <c r="N46" s="97">
        <v>139809600</v>
      </c>
      <c r="O46" s="98">
        <v>0</v>
      </c>
      <c r="P46" s="98">
        <v>0</v>
      </c>
      <c r="Q46" s="98">
        <v>0</v>
      </c>
      <c r="R46" s="98">
        <v>0</v>
      </c>
      <c r="S46" s="97">
        <v>139809600</v>
      </c>
      <c r="T46" s="98">
        <v>0</v>
      </c>
      <c r="U46" s="98">
        <v>0</v>
      </c>
      <c r="V46" s="98">
        <v>0</v>
      </c>
      <c r="W46" s="97">
        <v>139809600</v>
      </c>
      <c r="X46" s="98">
        <v>0</v>
      </c>
      <c r="Y46" s="98">
        <v>0</v>
      </c>
      <c r="Z46" s="98">
        <v>0</v>
      </c>
      <c r="AA46" s="98">
        <v>0</v>
      </c>
      <c r="AB46" s="98">
        <v>0</v>
      </c>
    </row>
    <row r="47" spans="1:28" ht="16.5" hidden="1" customHeight="1" x14ac:dyDescent="0.25">
      <c r="A47" s="99" t="s">
        <v>110</v>
      </c>
      <c r="B47" s="99" t="s">
        <v>139</v>
      </c>
      <c r="C47" s="99" t="s">
        <v>92</v>
      </c>
      <c r="D47" s="99" t="s">
        <v>138</v>
      </c>
      <c r="E47" s="99"/>
      <c r="F47" s="99" t="s">
        <v>110</v>
      </c>
      <c r="G47" s="97">
        <v>139809600</v>
      </c>
      <c r="H47" s="98">
        <v>0</v>
      </c>
      <c r="I47" s="98">
        <v>0</v>
      </c>
      <c r="J47" s="98">
        <v>0</v>
      </c>
      <c r="K47" s="98">
        <v>0</v>
      </c>
      <c r="L47" s="98">
        <v>0</v>
      </c>
      <c r="M47" s="98">
        <v>0</v>
      </c>
      <c r="N47" s="97">
        <v>139809600</v>
      </c>
      <c r="O47" s="98">
        <v>0</v>
      </c>
      <c r="P47" s="98">
        <v>0</v>
      </c>
      <c r="Q47" s="98">
        <v>0</v>
      </c>
      <c r="R47" s="98">
        <v>0</v>
      </c>
      <c r="S47" s="97">
        <v>139809600</v>
      </c>
      <c r="T47" s="98">
        <v>0</v>
      </c>
      <c r="U47" s="98">
        <v>0</v>
      </c>
      <c r="V47" s="98">
        <v>0</v>
      </c>
      <c r="W47" s="97">
        <v>139809600</v>
      </c>
      <c r="X47" s="98">
        <v>0</v>
      </c>
      <c r="Y47" s="98">
        <v>0</v>
      </c>
      <c r="Z47" s="98">
        <v>0</v>
      </c>
      <c r="AA47" s="98">
        <v>0</v>
      </c>
      <c r="AB47" s="98">
        <v>0</v>
      </c>
    </row>
    <row r="48" spans="1:28" ht="16.5" hidden="1" customHeight="1" x14ac:dyDescent="0.25">
      <c r="A48" s="99" t="s">
        <v>137</v>
      </c>
      <c r="B48" s="99" t="s">
        <v>135</v>
      </c>
      <c r="C48" s="99" t="s">
        <v>92</v>
      </c>
      <c r="D48" s="99" t="s">
        <v>134</v>
      </c>
      <c r="E48" s="99"/>
      <c r="F48" s="99" t="s">
        <v>90</v>
      </c>
      <c r="G48" s="97">
        <v>119809609</v>
      </c>
      <c r="H48" s="98">
        <v>0</v>
      </c>
      <c r="I48" s="98">
        <v>0</v>
      </c>
      <c r="J48" s="98">
        <v>0</v>
      </c>
      <c r="K48" s="98">
        <v>0</v>
      </c>
      <c r="L48" s="98">
        <v>0</v>
      </c>
      <c r="M48" s="98">
        <v>0</v>
      </c>
      <c r="N48" s="97">
        <v>119809609</v>
      </c>
      <c r="O48" s="98">
        <v>0</v>
      </c>
      <c r="P48" s="98">
        <v>0</v>
      </c>
      <c r="Q48" s="98">
        <v>0</v>
      </c>
      <c r="R48" s="98">
        <v>0</v>
      </c>
      <c r="S48" s="97">
        <v>119809609</v>
      </c>
      <c r="T48" s="98">
        <v>0</v>
      </c>
      <c r="U48" s="98">
        <v>0</v>
      </c>
      <c r="V48" s="98">
        <v>0</v>
      </c>
      <c r="W48" s="97">
        <v>119809609</v>
      </c>
      <c r="X48" s="98">
        <v>0</v>
      </c>
      <c r="Y48" s="98">
        <v>0</v>
      </c>
      <c r="Z48" s="98">
        <v>0</v>
      </c>
      <c r="AA48" s="98">
        <v>0</v>
      </c>
      <c r="AB48" s="98">
        <v>0</v>
      </c>
    </row>
    <row r="49" spans="1:28" ht="16.5" hidden="1" customHeight="1" x14ac:dyDescent="0.25">
      <c r="A49" s="99" t="s">
        <v>136</v>
      </c>
      <c r="B49" s="99" t="s">
        <v>135</v>
      </c>
      <c r="C49" s="99" t="s">
        <v>92</v>
      </c>
      <c r="D49" s="99" t="s">
        <v>134</v>
      </c>
      <c r="E49" s="99"/>
      <c r="F49" s="99" t="s">
        <v>107</v>
      </c>
      <c r="G49" s="97">
        <v>19999991</v>
      </c>
      <c r="H49" s="98">
        <v>0</v>
      </c>
      <c r="I49" s="98">
        <v>0</v>
      </c>
      <c r="J49" s="98">
        <v>0</v>
      </c>
      <c r="K49" s="98">
        <v>0</v>
      </c>
      <c r="L49" s="98">
        <v>0</v>
      </c>
      <c r="M49" s="98">
        <v>0</v>
      </c>
      <c r="N49" s="97">
        <v>19999991</v>
      </c>
      <c r="O49" s="98">
        <v>0</v>
      </c>
      <c r="P49" s="98">
        <v>0</v>
      </c>
      <c r="Q49" s="98">
        <v>0</v>
      </c>
      <c r="R49" s="98">
        <v>0</v>
      </c>
      <c r="S49" s="97">
        <v>19999991</v>
      </c>
      <c r="T49" s="98">
        <v>0</v>
      </c>
      <c r="U49" s="98">
        <v>0</v>
      </c>
      <c r="V49" s="98">
        <v>0</v>
      </c>
      <c r="W49" s="97">
        <v>19999991</v>
      </c>
      <c r="X49" s="98">
        <v>0</v>
      </c>
      <c r="Y49" s="98">
        <v>0</v>
      </c>
      <c r="Z49" s="98">
        <v>0</v>
      </c>
      <c r="AA49" s="98">
        <v>0</v>
      </c>
      <c r="AB49" s="98">
        <v>0</v>
      </c>
    </row>
    <row r="50" spans="1:28" ht="16.5" hidden="1" customHeight="1" x14ac:dyDescent="0.25">
      <c r="A50" s="99" t="s">
        <v>110</v>
      </c>
      <c r="B50" s="99" t="s">
        <v>133</v>
      </c>
      <c r="C50" s="99" t="s">
        <v>92</v>
      </c>
      <c r="D50" s="99" t="s">
        <v>132</v>
      </c>
      <c r="E50" s="99"/>
      <c r="F50" s="99" t="s">
        <v>110</v>
      </c>
      <c r="G50" s="97">
        <v>16000000</v>
      </c>
      <c r="H50" s="98">
        <v>0</v>
      </c>
      <c r="I50" s="98">
        <v>0</v>
      </c>
      <c r="J50" s="98">
        <v>0</v>
      </c>
      <c r="K50" s="98">
        <v>0</v>
      </c>
      <c r="L50" s="98">
        <v>0</v>
      </c>
      <c r="M50" s="98">
        <v>0</v>
      </c>
      <c r="N50" s="97">
        <v>16000000</v>
      </c>
      <c r="O50" s="98">
        <v>0</v>
      </c>
      <c r="P50" s="97">
        <v>16000000</v>
      </c>
      <c r="Q50" s="97">
        <v>16000000</v>
      </c>
      <c r="R50" s="98">
        <v>0</v>
      </c>
      <c r="S50" s="98">
        <v>0</v>
      </c>
      <c r="T50" s="98">
        <v>0</v>
      </c>
      <c r="U50" s="97">
        <v>16000000</v>
      </c>
      <c r="V50" s="97">
        <v>16000000</v>
      </c>
      <c r="W50" s="98">
        <v>0</v>
      </c>
      <c r="X50" s="97">
        <v>3656066</v>
      </c>
      <c r="Y50" s="98">
        <v>0</v>
      </c>
      <c r="Z50" s="97">
        <v>3656066</v>
      </c>
      <c r="AA50" s="97">
        <v>3656066</v>
      </c>
      <c r="AB50" s="97">
        <v>12343934</v>
      </c>
    </row>
    <row r="51" spans="1:28" ht="16.5" hidden="1" customHeight="1" x14ac:dyDescent="0.25">
      <c r="A51" s="99" t="s">
        <v>110</v>
      </c>
      <c r="B51" s="99" t="s">
        <v>131</v>
      </c>
      <c r="C51" s="99" t="s">
        <v>92</v>
      </c>
      <c r="D51" s="99" t="s">
        <v>130</v>
      </c>
      <c r="E51" s="99"/>
      <c r="F51" s="99" t="s">
        <v>110</v>
      </c>
      <c r="G51" s="97">
        <v>16000000</v>
      </c>
      <c r="H51" s="98">
        <v>0</v>
      </c>
      <c r="I51" s="98">
        <v>0</v>
      </c>
      <c r="J51" s="98">
        <v>0</v>
      </c>
      <c r="K51" s="98">
        <v>0</v>
      </c>
      <c r="L51" s="98">
        <v>0</v>
      </c>
      <c r="M51" s="98">
        <v>0</v>
      </c>
      <c r="N51" s="97">
        <v>16000000</v>
      </c>
      <c r="O51" s="98">
        <v>0</v>
      </c>
      <c r="P51" s="97">
        <v>16000000</v>
      </c>
      <c r="Q51" s="97">
        <v>16000000</v>
      </c>
      <c r="R51" s="98">
        <v>0</v>
      </c>
      <c r="S51" s="98">
        <v>0</v>
      </c>
      <c r="T51" s="98">
        <v>0</v>
      </c>
      <c r="U51" s="97">
        <v>16000000</v>
      </c>
      <c r="V51" s="97">
        <v>16000000</v>
      </c>
      <c r="W51" s="98">
        <v>0</v>
      </c>
      <c r="X51" s="97">
        <v>3656066</v>
      </c>
      <c r="Y51" s="98">
        <v>0</v>
      </c>
      <c r="Z51" s="97">
        <v>3656066</v>
      </c>
      <c r="AA51" s="97">
        <v>3656066</v>
      </c>
      <c r="AB51" s="97">
        <v>12343934</v>
      </c>
    </row>
    <row r="52" spans="1:28" ht="16.5" hidden="1" customHeight="1" x14ac:dyDescent="0.25">
      <c r="A52" s="99" t="s">
        <v>129</v>
      </c>
      <c r="B52" s="99" t="s">
        <v>128</v>
      </c>
      <c r="C52" s="99" t="s">
        <v>92</v>
      </c>
      <c r="D52" s="99" t="s">
        <v>127</v>
      </c>
      <c r="E52" s="99"/>
      <c r="F52" s="99" t="s">
        <v>90</v>
      </c>
      <c r="G52" s="97">
        <v>16000000</v>
      </c>
      <c r="H52" s="98">
        <v>0</v>
      </c>
      <c r="I52" s="98">
        <v>0</v>
      </c>
      <c r="J52" s="98">
        <v>0</v>
      </c>
      <c r="K52" s="98">
        <v>0</v>
      </c>
      <c r="L52" s="98">
        <v>0</v>
      </c>
      <c r="M52" s="98">
        <v>0</v>
      </c>
      <c r="N52" s="97">
        <v>16000000</v>
      </c>
      <c r="O52" s="98">
        <v>0</v>
      </c>
      <c r="P52" s="97">
        <v>16000000</v>
      </c>
      <c r="Q52" s="97">
        <v>16000000</v>
      </c>
      <c r="R52" s="98">
        <v>0</v>
      </c>
      <c r="S52" s="98">
        <v>0</v>
      </c>
      <c r="T52" s="98">
        <v>0</v>
      </c>
      <c r="U52" s="97">
        <v>16000000</v>
      </c>
      <c r="V52" s="97">
        <v>16000000</v>
      </c>
      <c r="W52" s="98">
        <v>0</v>
      </c>
      <c r="X52" s="97">
        <v>3656066</v>
      </c>
      <c r="Y52" s="98">
        <v>0</v>
      </c>
      <c r="Z52" s="97">
        <v>3656066</v>
      </c>
      <c r="AA52" s="97">
        <v>3656066</v>
      </c>
      <c r="AB52" s="97">
        <v>12343934</v>
      </c>
    </row>
    <row r="53" spans="1:28" ht="16.5" customHeight="1" x14ac:dyDescent="0.25">
      <c r="A53" s="99" t="s">
        <v>110</v>
      </c>
      <c r="B53" s="99" t="s">
        <v>126</v>
      </c>
      <c r="C53" s="99" t="s">
        <v>92</v>
      </c>
      <c r="D53" s="99" t="s">
        <v>125</v>
      </c>
      <c r="E53" s="99"/>
      <c r="F53" s="99" t="s">
        <v>110</v>
      </c>
      <c r="G53" s="97">
        <v>2707137572</v>
      </c>
      <c r="H53" s="98">
        <v>0</v>
      </c>
      <c r="I53" s="98">
        <v>0</v>
      </c>
      <c r="J53" s="98">
        <v>0</v>
      </c>
      <c r="K53" s="98">
        <v>0</v>
      </c>
      <c r="L53" s="98">
        <v>0</v>
      </c>
      <c r="M53" s="98">
        <v>0</v>
      </c>
      <c r="N53" s="97">
        <v>2707137572</v>
      </c>
      <c r="O53" s="98">
        <v>0</v>
      </c>
      <c r="P53" s="97">
        <v>2202740479</v>
      </c>
      <c r="Q53" s="97">
        <v>2202740479</v>
      </c>
      <c r="R53" s="98">
        <v>0</v>
      </c>
      <c r="S53" s="97">
        <v>504397093</v>
      </c>
      <c r="T53" s="98">
        <v>0</v>
      </c>
      <c r="U53" s="97">
        <v>2195906945</v>
      </c>
      <c r="V53" s="97">
        <v>2195906945</v>
      </c>
      <c r="W53" s="97">
        <v>511230627</v>
      </c>
      <c r="X53" s="97">
        <v>149291696</v>
      </c>
      <c r="Y53" s="98">
        <v>0</v>
      </c>
      <c r="Z53" s="97">
        <v>105654278</v>
      </c>
      <c r="AA53" s="97">
        <v>105654278</v>
      </c>
      <c r="AB53" s="97">
        <v>2090252667</v>
      </c>
    </row>
    <row r="54" spans="1:28" ht="16.5" customHeight="1" x14ac:dyDescent="0.25">
      <c r="A54" s="99" t="s">
        <v>110</v>
      </c>
      <c r="B54" s="99" t="s">
        <v>124</v>
      </c>
      <c r="C54" s="99" t="s">
        <v>92</v>
      </c>
      <c r="D54" s="99" t="s">
        <v>123</v>
      </c>
      <c r="E54" s="99"/>
      <c r="F54" s="99" t="s">
        <v>110</v>
      </c>
      <c r="G54" s="97">
        <v>2707137572</v>
      </c>
      <c r="H54" s="98">
        <v>0</v>
      </c>
      <c r="I54" s="98">
        <v>0</v>
      </c>
      <c r="J54" s="98">
        <v>0</v>
      </c>
      <c r="K54" s="98">
        <v>0</v>
      </c>
      <c r="L54" s="98">
        <v>0</v>
      </c>
      <c r="M54" s="98">
        <v>0</v>
      </c>
      <c r="N54" s="97">
        <v>2707137572</v>
      </c>
      <c r="O54" s="98">
        <v>0</v>
      </c>
      <c r="P54" s="97">
        <v>2202740479</v>
      </c>
      <c r="Q54" s="97">
        <v>2202740479</v>
      </c>
      <c r="R54" s="98">
        <v>0</v>
      </c>
      <c r="S54" s="97">
        <v>504397093</v>
      </c>
      <c r="T54" s="98">
        <v>0</v>
      </c>
      <c r="U54" s="97">
        <v>2195906945</v>
      </c>
      <c r="V54" s="97">
        <v>2195906945</v>
      </c>
      <c r="W54" s="97">
        <v>511230627</v>
      </c>
      <c r="X54" s="97">
        <v>149291696</v>
      </c>
      <c r="Y54" s="98">
        <v>0</v>
      </c>
      <c r="Z54" s="97">
        <v>105654278</v>
      </c>
      <c r="AA54" s="97">
        <v>105654278</v>
      </c>
      <c r="AB54" s="97">
        <v>2090252667</v>
      </c>
    </row>
    <row r="55" spans="1:28" ht="32.25" customHeight="1" x14ac:dyDescent="0.25">
      <c r="A55" s="99" t="s">
        <v>110</v>
      </c>
      <c r="B55" s="99" t="s">
        <v>122</v>
      </c>
      <c r="C55" s="99" t="s">
        <v>92</v>
      </c>
      <c r="D55" s="99" t="s">
        <v>121</v>
      </c>
      <c r="E55" s="99"/>
      <c r="F55" s="99" t="s">
        <v>110</v>
      </c>
      <c r="G55" s="97">
        <v>2707137572</v>
      </c>
      <c r="H55" s="98">
        <v>0</v>
      </c>
      <c r="I55" s="98">
        <v>0</v>
      </c>
      <c r="J55" s="98">
        <v>0</v>
      </c>
      <c r="K55" s="98">
        <v>0</v>
      </c>
      <c r="L55" s="98">
        <v>0</v>
      </c>
      <c r="M55" s="98">
        <v>0</v>
      </c>
      <c r="N55" s="97">
        <v>2707137572</v>
      </c>
      <c r="O55" s="98">
        <v>0</v>
      </c>
      <c r="P55" s="97">
        <v>2202740479</v>
      </c>
      <c r="Q55" s="97">
        <v>2202740479</v>
      </c>
      <c r="R55" s="98">
        <v>0</v>
      </c>
      <c r="S55" s="97">
        <v>504397093</v>
      </c>
      <c r="T55" s="98">
        <v>0</v>
      </c>
      <c r="U55" s="97">
        <v>2195906945</v>
      </c>
      <c r="V55" s="97">
        <v>2195906945</v>
      </c>
      <c r="W55" s="97">
        <v>511230627</v>
      </c>
      <c r="X55" s="97">
        <v>149291696</v>
      </c>
      <c r="Y55" s="98">
        <v>0</v>
      </c>
      <c r="Z55" s="97">
        <v>105654278</v>
      </c>
      <c r="AA55" s="97">
        <v>105654278</v>
      </c>
      <c r="AB55" s="97">
        <v>2090252667</v>
      </c>
    </row>
    <row r="56" spans="1:28" ht="32.25" customHeight="1" x14ac:dyDescent="0.25">
      <c r="A56" s="99" t="s">
        <v>120</v>
      </c>
      <c r="B56" s="99" t="s">
        <v>119</v>
      </c>
      <c r="C56" s="99" t="s">
        <v>92</v>
      </c>
      <c r="D56" s="99" t="s">
        <v>118</v>
      </c>
      <c r="E56" s="99" t="s">
        <v>276</v>
      </c>
      <c r="F56" s="99" t="s">
        <v>90</v>
      </c>
      <c r="G56" s="97">
        <v>62800427</v>
      </c>
      <c r="H56" s="98">
        <v>0</v>
      </c>
      <c r="I56" s="98">
        <v>0</v>
      </c>
      <c r="J56" s="98">
        <v>0</v>
      </c>
      <c r="K56" s="98">
        <v>0</v>
      </c>
      <c r="L56" s="98">
        <v>0</v>
      </c>
      <c r="M56" s="98">
        <v>0</v>
      </c>
      <c r="N56" s="97">
        <v>62800427</v>
      </c>
      <c r="O56" s="98">
        <v>0</v>
      </c>
      <c r="P56" s="97">
        <v>27806569</v>
      </c>
      <c r="Q56" s="97">
        <v>27806569</v>
      </c>
      <c r="R56" s="98">
        <v>0</v>
      </c>
      <c r="S56" s="97">
        <v>34993858</v>
      </c>
      <c r="T56" s="98">
        <v>0</v>
      </c>
      <c r="U56" s="97">
        <v>26973235</v>
      </c>
      <c r="V56" s="97">
        <v>26973235</v>
      </c>
      <c r="W56" s="97">
        <v>35827192</v>
      </c>
      <c r="X56" s="97">
        <v>36569</v>
      </c>
      <c r="Y56" s="98">
        <v>0</v>
      </c>
      <c r="Z56" s="97">
        <v>36569</v>
      </c>
      <c r="AA56" s="97">
        <v>36569</v>
      </c>
      <c r="AB56" s="97">
        <v>26936666</v>
      </c>
    </row>
    <row r="57" spans="1:28" ht="32.25" customHeight="1" x14ac:dyDescent="0.25">
      <c r="A57" s="99" t="s">
        <v>117</v>
      </c>
      <c r="B57" s="99" t="s">
        <v>114</v>
      </c>
      <c r="C57" s="99" t="s">
        <v>92</v>
      </c>
      <c r="D57" s="99" t="s">
        <v>116</v>
      </c>
      <c r="E57" s="99" t="s">
        <v>277</v>
      </c>
      <c r="F57" s="99" t="s">
        <v>90</v>
      </c>
      <c r="G57" s="97">
        <v>226483488</v>
      </c>
      <c r="H57" s="98">
        <v>0</v>
      </c>
      <c r="I57" s="98">
        <v>0</v>
      </c>
      <c r="J57" s="98">
        <v>0</v>
      </c>
      <c r="K57" s="98">
        <v>0</v>
      </c>
      <c r="L57" s="98">
        <v>0</v>
      </c>
      <c r="M57" s="98">
        <v>0</v>
      </c>
      <c r="N57" s="97">
        <v>226483488</v>
      </c>
      <c r="O57" s="98">
        <v>0</v>
      </c>
      <c r="P57" s="97">
        <v>153470341</v>
      </c>
      <c r="Q57" s="97">
        <v>153470341</v>
      </c>
      <c r="R57" s="98">
        <v>0</v>
      </c>
      <c r="S57" s="97">
        <v>73013147</v>
      </c>
      <c r="T57" s="98">
        <v>0</v>
      </c>
      <c r="U57" s="97">
        <v>153470341</v>
      </c>
      <c r="V57" s="97">
        <v>153470341</v>
      </c>
      <c r="W57" s="97">
        <v>73013147</v>
      </c>
      <c r="X57" s="97">
        <v>38367585</v>
      </c>
      <c r="Y57" s="98">
        <v>0</v>
      </c>
      <c r="Z57" s="98">
        <v>0</v>
      </c>
      <c r="AA57" s="98">
        <v>0</v>
      </c>
      <c r="AB57" s="97">
        <v>153470341</v>
      </c>
    </row>
    <row r="58" spans="1:28" ht="32.25" customHeight="1" x14ac:dyDescent="0.25">
      <c r="A58" s="99" t="s">
        <v>115</v>
      </c>
      <c r="B58" s="99" t="s">
        <v>114</v>
      </c>
      <c r="C58" s="99" t="s">
        <v>92</v>
      </c>
      <c r="D58" s="99" t="s">
        <v>113</v>
      </c>
      <c r="E58" s="99" t="s">
        <v>276</v>
      </c>
      <c r="F58" s="99" t="s">
        <v>90</v>
      </c>
      <c r="G58" s="97">
        <v>105125000</v>
      </c>
      <c r="H58" s="98">
        <v>0</v>
      </c>
      <c r="I58" s="98">
        <v>0</v>
      </c>
      <c r="J58" s="98">
        <v>0</v>
      </c>
      <c r="K58" s="98">
        <v>0</v>
      </c>
      <c r="L58" s="98">
        <v>0</v>
      </c>
      <c r="M58" s="98">
        <v>0</v>
      </c>
      <c r="N58" s="97">
        <v>105125000</v>
      </c>
      <c r="O58" s="98">
        <v>0</v>
      </c>
      <c r="P58" s="97">
        <v>97393750</v>
      </c>
      <c r="Q58" s="97">
        <v>97393750</v>
      </c>
      <c r="R58" s="98">
        <v>0</v>
      </c>
      <c r="S58" s="97">
        <v>7731250</v>
      </c>
      <c r="T58" s="98">
        <v>0</v>
      </c>
      <c r="U58" s="97">
        <v>91393550</v>
      </c>
      <c r="V58" s="97">
        <v>91393550</v>
      </c>
      <c r="W58" s="97">
        <v>13731450</v>
      </c>
      <c r="X58" s="97">
        <v>5763050</v>
      </c>
      <c r="Y58" s="98">
        <v>0</v>
      </c>
      <c r="Z58" s="97">
        <v>5763050</v>
      </c>
      <c r="AA58" s="97">
        <v>5763050</v>
      </c>
      <c r="AB58" s="97">
        <v>85630500</v>
      </c>
    </row>
    <row r="59" spans="1:28" ht="32.25" customHeight="1" x14ac:dyDescent="0.25">
      <c r="A59" s="99" t="s">
        <v>110</v>
      </c>
      <c r="B59" s="99" t="s">
        <v>112</v>
      </c>
      <c r="C59" s="99" t="s">
        <v>92</v>
      </c>
      <c r="D59" s="99" t="s">
        <v>111</v>
      </c>
      <c r="E59" s="99"/>
      <c r="F59" s="99" t="s">
        <v>110</v>
      </c>
      <c r="G59" s="97">
        <v>2312728657</v>
      </c>
      <c r="H59" s="98">
        <v>0</v>
      </c>
      <c r="I59" s="98">
        <v>0</v>
      </c>
      <c r="J59" s="98">
        <v>0</v>
      </c>
      <c r="K59" s="98">
        <v>0</v>
      </c>
      <c r="L59" s="98">
        <v>0</v>
      </c>
      <c r="M59" s="98">
        <v>0</v>
      </c>
      <c r="N59" s="97">
        <v>2312728657</v>
      </c>
      <c r="O59" s="98">
        <v>0</v>
      </c>
      <c r="P59" s="97">
        <v>1924069819</v>
      </c>
      <c r="Q59" s="97">
        <v>1924069819</v>
      </c>
      <c r="R59" s="98">
        <v>0</v>
      </c>
      <c r="S59" s="97">
        <v>388658838</v>
      </c>
      <c r="T59" s="98">
        <v>0</v>
      </c>
      <c r="U59" s="97">
        <v>1924069819</v>
      </c>
      <c r="V59" s="97">
        <v>1924069819</v>
      </c>
      <c r="W59" s="97">
        <v>388658838</v>
      </c>
      <c r="X59" s="97">
        <v>105124492</v>
      </c>
      <c r="Y59" s="98">
        <v>0</v>
      </c>
      <c r="Z59" s="97">
        <v>99854659</v>
      </c>
      <c r="AA59" s="97">
        <v>99854659</v>
      </c>
      <c r="AB59" s="97">
        <v>1824215160</v>
      </c>
    </row>
    <row r="60" spans="1:28" ht="32.25" customHeight="1" x14ac:dyDescent="0.25">
      <c r="A60" s="99" t="s">
        <v>109</v>
      </c>
      <c r="B60" s="99" t="s">
        <v>108</v>
      </c>
      <c r="C60" s="99" t="s">
        <v>92</v>
      </c>
      <c r="D60" s="99" t="s">
        <v>104</v>
      </c>
      <c r="E60" s="99" t="s">
        <v>278</v>
      </c>
      <c r="F60" s="99" t="s">
        <v>107</v>
      </c>
      <c r="G60" s="97">
        <v>10000009</v>
      </c>
      <c r="H60" s="98">
        <v>0</v>
      </c>
      <c r="I60" s="98">
        <v>0</v>
      </c>
      <c r="J60" s="98">
        <v>0</v>
      </c>
      <c r="K60" s="98">
        <v>0</v>
      </c>
      <c r="L60" s="98">
        <v>0</v>
      </c>
      <c r="M60" s="98">
        <v>0</v>
      </c>
      <c r="N60" s="97">
        <v>10000009</v>
      </c>
      <c r="O60" s="98">
        <v>0</v>
      </c>
      <c r="P60" s="98">
        <v>0</v>
      </c>
      <c r="Q60" s="98">
        <v>0</v>
      </c>
      <c r="R60" s="98">
        <v>0</v>
      </c>
      <c r="S60" s="97">
        <v>10000009</v>
      </c>
      <c r="T60" s="98">
        <v>0</v>
      </c>
      <c r="U60" s="98">
        <v>0</v>
      </c>
      <c r="V60" s="98">
        <v>0</v>
      </c>
      <c r="W60" s="97">
        <v>10000009</v>
      </c>
      <c r="X60" s="98">
        <v>0</v>
      </c>
      <c r="Y60" s="98">
        <v>0</v>
      </c>
      <c r="Z60" s="98">
        <v>0</v>
      </c>
      <c r="AA60" s="98">
        <v>0</v>
      </c>
      <c r="AB60" s="98">
        <v>0</v>
      </c>
    </row>
    <row r="61" spans="1:28" ht="32.25" customHeight="1" x14ac:dyDescent="0.25">
      <c r="A61" s="99" t="s">
        <v>106</v>
      </c>
      <c r="B61" s="99" t="s">
        <v>105</v>
      </c>
      <c r="C61" s="99" t="s">
        <v>92</v>
      </c>
      <c r="D61" s="99" t="s">
        <v>104</v>
      </c>
      <c r="E61" s="99" t="s">
        <v>278</v>
      </c>
      <c r="F61" s="99" t="s">
        <v>90</v>
      </c>
      <c r="G61" s="97">
        <v>20916668</v>
      </c>
      <c r="H61" s="98">
        <v>0</v>
      </c>
      <c r="I61" s="98">
        <v>0</v>
      </c>
      <c r="J61" s="98">
        <v>0</v>
      </c>
      <c r="K61" s="98">
        <v>0</v>
      </c>
      <c r="L61" s="98">
        <v>0</v>
      </c>
      <c r="M61" s="98">
        <v>0</v>
      </c>
      <c r="N61" s="97">
        <v>20916668</v>
      </c>
      <c r="O61" s="98">
        <v>0</v>
      </c>
      <c r="P61" s="97">
        <v>20000000</v>
      </c>
      <c r="Q61" s="97">
        <v>20000000</v>
      </c>
      <c r="R61" s="98">
        <v>0</v>
      </c>
      <c r="S61" s="97">
        <v>916668</v>
      </c>
      <c r="T61" s="98">
        <v>0</v>
      </c>
      <c r="U61" s="97">
        <v>20000000</v>
      </c>
      <c r="V61" s="97">
        <v>20000000</v>
      </c>
      <c r="W61" s="97">
        <v>916668</v>
      </c>
      <c r="X61" s="97">
        <v>3166666</v>
      </c>
      <c r="Y61" s="98">
        <v>0</v>
      </c>
      <c r="Z61" s="97">
        <v>3166666</v>
      </c>
      <c r="AA61" s="97">
        <v>3166666</v>
      </c>
      <c r="AB61" s="97">
        <v>16833334</v>
      </c>
    </row>
    <row r="62" spans="1:28" ht="32.25" customHeight="1" x14ac:dyDescent="0.25">
      <c r="A62" s="99" t="s">
        <v>103</v>
      </c>
      <c r="B62" s="99" t="s">
        <v>102</v>
      </c>
      <c r="C62" s="99" t="s">
        <v>92</v>
      </c>
      <c r="D62" s="99" t="s">
        <v>101</v>
      </c>
      <c r="E62" s="99" t="s">
        <v>276</v>
      </c>
      <c r="F62" s="99" t="s">
        <v>90</v>
      </c>
      <c r="G62" s="97">
        <v>1382074573</v>
      </c>
      <c r="H62" s="98">
        <v>0</v>
      </c>
      <c r="I62" s="98">
        <v>0</v>
      </c>
      <c r="J62" s="98">
        <v>0</v>
      </c>
      <c r="K62" s="98">
        <v>0</v>
      </c>
      <c r="L62" s="98">
        <v>0</v>
      </c>
      <c r="M62" s="98">
        <v>0</v>
      </c>
      <c r="N62" s="97">
        <v>1382074573</v>
      </c>
      <c r="O62" s="98">
        <v>0</v>
      </c>
      <c r="P62" s="97">
        <v>1091095277</v>
      </c>
      <c r="Q62" s="97">
        <v>1091095277</v>
      </c>
      <c r="R62" s="98">
        <v>0</v>
      </c>
      <c r="S62" s="97">
        <v>290979296</v>
      </c>
      <c r="T62" s="98">
        <v>0</v>
      </c>
      <c r="U62" s="97">
        <v>1091095277</v>
      </c>
      <c r="V62" s="97">
        <v>1091095277</v>
      </c>
      <c r="W62" s="97">
        <v>290979296</v>
      </c>
      <c r="X62" s="97">
        <v>43332330</v>
      </c>
      <c r="Y62" s="98">
        <v>0</v>
      </c>
      <c r="Z62" s="97">
        <v>38062497</v>
      </c>
      <c r="AA62" s="97">
        <v>38062497</v>
      </c>
      <c r="AB62" s="97">
        <v>1053032780</v>
      </c>
    </row>
    <row r="63" spans="1:28" ht="32.25" customHeight="1" x14ac:dyDescent="0.25">
      <c r="A63" s="99" t="s">
        <v>100</v>
      </c>
      <c r="B63" s="99" t="s">
        <v>99</v>
      </c>
      <c r="C63" s="99" t="s">
        <v>92</v>
      </c>
      <c r="D63" s="99" t="s">
        <v>98</v>
      </c>
      <c r="E63" s="99" t="s">
        <v>279</v>
      </c>
      <c r="F63" s="99" t="s">
        <v>90</v>
      </c>
      <c r="G63" s="97">
        <v>312133332</v>
      </c>
      <c r="H63" s="98">
        <v>0</v>
      </c>
      <c r="I63" s="98">
        <v>0</v>
      </c>
      <c r="J63" s="98">
        <v>0</v>
      </c>
      <c r="K63" s="98">
        <v>0</v>
      </c>
      <c r="L63" s="98">
        <v>0</v>
      </c>
      <c r="M63" s="98">
        <v>0</v>
      </c>
      <c r="N63" s="97">
        <v>312133332</v>
      </c>
      <c r="O63" s="98">
        <v>0</v>
      </c>
      <c r="P63" s="97">
        <v>230854542</v>
      </c>
      <c r="Q63" s="97">
        <v>230854542</v>
      </c>
      <c r="R63" s="98">
        <v>0</v>
      </c>
      <c r="S63" s="97">
        <v>81278790</v>
      </c>
      <c r="T63" s="98">
        <v>0</v>
      </c>
      <c r="U63" s="97">
        <v>230854542</v>
      </c>
      <c r="V63" s="97">
        <v>230854542</v>
      </c>
      <c r="W63" s="97">
        <v>81278790</v>
      </c>
      <c r="X63" s="97">
        <v>13064666</v>
      </c>
      <c r="Y63" s="98">
        <v>0</v>
      </c>
      <c r="Z63" s="97">
        <v>13064666</v>
      </c>
      <c r="AA63" s="97">
        <v>13064666</v>
      </c>
      <c r="AB63" s="97">
        <v>217789876</v>
      </c>
    </row>
    <row r="64" spans="1:28" ht="32.25" customHeight="1" x14ac:dyDescent="0.25">
      <c r="A64" s="99" t="s">
        <v>97</v>
      </c>
      <c r="B64" s="99" t="s">
        <v>96</v>
      </c>
      <c r="C64" s="99" t="s">
        <v>92</v>
      </c>
      <c r="D64" s="99" t="s">
        <v>95</v>
      </c>
      <c r="E64" s="99" t="s">
        <v>277</v>
      </c>
      <c r="F64" s="99" t="s">
        <v>90</v>
      </c>
      <c r="G64" s="97">
        <v>203516512</v>
      </c>
      <c r="H64" s="98">
        <v>0</v>
      </c>
      <c r="I64" s="98">
        <v>0</v>
      </c>
      <c r="J64" s="98">
        <v>0</v>
      </c>
      <c r="K64" s="98">
        <v>0</v>
      </c>
      <c r="L64" s="98">
        <v>0</v>
      </c>
      <c r="M64" s="98">
        <v>0</v>
      </c>
      <c r="N64" s="97">
        <v>203516512</v>
      </c>
      <c r="O64" s="98">
        <v>0</v>
      </c>
      <c r="P64" s="97">
        <v>198700000</v>
      </c>
      <c r="Q64" s="97">
        <v>198700000</v>
      </c>
      <c r="R64" s="98">
        <v>0</v>
      </c>
      <c r="S64" s="97">
        <v>4816512</v>
      </c>
      <c r="T64" s="98">
        <v>0</v>
      </c>
      <c r="U64" s="97">
        <v>198700000</v>
      </c>
      <c r="V64" s="97">
        <v>198700000</v>
      </c>
      <c r="W64" s="97">
        <v>4816512</v>
      </c>
      <c r="X64" s="97">
        <v>18179999</v>
      </c>
      <c r="Y64" s="98">
        <v>0</v>
      </c>
      <c r="Z64" s="97">
        <v>18179999</v>
      </c>
      <c r="AA64" s="97">
        <v>18179999</v>
      </c>
      <c r="AB64" s="97">
        <v>180520001</v>
      </c>
    </row>
    <row r="65" spans="1:28" ht="32.25" customHeight="1" x14ac:dyDescent="0.25">
      <c r="A65" s="99" t="s">
        <v>94</v>
      </c>
      <c r="B65" s="99" t="s">
        <v>93</v>
      </c>
      <c r="C65" s="99" t="s">
        <v>92</v>
      </c>
      <c r="D65" s="99" t="s">
        <v>91</v>
      </c>
      <c r="E65" s="99" t="s">
        <v>280</v>
      </c>
      <c r="F65" s="99" t="s">
        <v>90</v>
      </c>
      <c r="G65" s="97">
        <v>384087563</v>
      </c>
      <c r="H65" s="98">
        <v>0</v>
      </c>
      <c r="I65" s="98">
        <v>0</v>
      </c>
      <c r="J65" s="98">
        <v>0</v>
      </c>
      <c r="K65" s="98">
        <v>0</v>
      </c>
      <c r="L65" s="98">
        <v>0</v>
      </c>
      <c r="M65" s="98">
        <v>0</v>
      </c>
      <c r="N65" s="97">
        <v>384087563</v>
      </c>
      <c r="O65" s="98">
        <v>0</v>
      </c>
      <c r="P65" s="97">
        <v>383420000</v>
      </c>
      <c r="Q65" s="97">
        <v>383420000</v>
      </c>
      <c r="R65" s="98">
        <v>0</v>
      </c>
      <c r="S65" s="97">
        <v>667563</v>
      </c>
      <c r="T65" s="98">
        <v>0</v>
      </c>
      <c r="U65" s="97">
        <v>383420000</v>
      </c>
      <c r="V65" s="97">
        <v>383420000</v>
      </c>
      <c r="W65" s="97">
        <v>667563</v>
      </c>
      <c r="X65" s="97">
        <v>27380831</v>
      </c>
      <c r="Y65" s="98">
        <v>0</v>
      </c>
      <c r="Z65" s="97">
        <v>27380831</v>
      </c>
      <c r="AA65" s="97">
        <v>27380831</v>
      </c>
      <c r="AB65" s="97">
        <v>356039169</v>
      </c>
    </row>
    <row r="68" spans="1:28" x14ac:dyDescent="0.25">
      <c r="C68" s="62" t="s">
        <v>275</v>
      </c>
      <c r="D68" s="62" t="s">
        <v>276</v>
      </c>
      <c r="E68" s="62"/>
      <c r="F68" s="75"/>
      <c r="G68" s="62"/>
      <c r="H68" s="62"/>
      <c r="I68" s="62"/>
      <c r="J68" s="62"/>
      <c r="K68" s="62"/>
      <c r="L68" s="62"/>
      <c r="M68" s="62"/>
      <c r="N68" s="72">
        <f>+N56+N58+N62</f>
        <v>1550000000</v>
      </c>
      <c r="O68" s="72"/>
      <c r="P68" s="62"/>
      <c r="Q68" s="62"/>
      <c r="R68" s="62"/>
      <c r="S68" s="62"/>
      <c r="T68" s="62"/>
      <c r="U68" s="62"/>
      <c r="V68" s="72">
        <f>+V56+V58+V62</f>
        <v>1209462062</v>
      </c>
      <c r="W68" s="72"/>
    </row>
    <row r="69" spans="1:28" x14ac:dyDescent="0.25">
      <c r="C69" s="62"/>
      <c r="D69" s="62" t="s">
        <v>277</v>
      </c>
      <c r="E69" s="62"/>
      <c r="F69" s="75"/>
      <c r="G69" s="62"/>
      <c r="H69" s="62"/>
      <c r="I69" s="62"/>
      <c r="J69" s="62"/>
      <c r="K69" s="62"/>
      <c r="L69" s="62"/>
      <c r="M69" s="62"/>
      <c r="N69" s="72">
        <f>+N57+N64</f>
        <v>430000000</v>
      </c>
      <c r="O69" s="72"/>
      <c r="P69" s="62"/>
      <c r="Q69" s="62"/>
      <c r="R69" s="62"/>
      <c r="S69" s="62"/>
      <c r="T69" s="62"/>
      <c r="U69" s="62"/>
      <c r="V69" s="72">
        <f>+V57+V64</f>
        <v>352170341</v>
      </c>
      <c r="W69" s="72"/>
    </row>
    <row r="70" spans="1:28" x14ac:dyDescent="0.25">
      <c r="C70" s="62"/>
      <c r="D70" s="62" t="s">
        <v>278</v>
      </c>
      <c r="E70" s="62"/>
      <c r="F70" s="75"/>
      <c r="G70" s="62"/>
      <c r="H70" s="62"/>
      <c r="I70" s="62"/>
      <c r="J70" s="62"/>
      <c r="K70" s="62"/>
      <c r="L70" s="62"/>
      <c r="M70" s="62"/>
      <c r="N70" s="72">
        <f>+N60+N61</f>
        <v>30916677</v>
      </c>
      <c r="O70" s="72"/>
      <c r="P70" s="62"/>
      <c r="Q70" s="62"/>
      <c r="R70" s="62"/>
      <c r="S70" s="62"/>
      <c r="T70" s="62"/>
      <c r="U70" s="62"/>
      <c r="V70" s="72">
        <f>+V60+V61</f>
        <v>20000000</v>
      </c>
      <c r="W70" s="72"/>
    </row>
    <row r="71" spans="1:28" x14ac:dyDescent="0.25">
      <c r="C71" s="62"/>
      <c r="D71" s="62" t="s">
        <v>279</v>
      </c>
      <c r="E71" s="62"/>
      <c r="F71" s="75"/>
      <c r="G71" s="62"/>
      <c r="H71" s="62"/>
      <c r="I71" s="62"/>
      <c r="J71" s="62"/>
      <c r="K71" s="62"/>
      <c r="L71" s="62"/>
      <c r="M71" s="62"/>
      <c r="N71" s="103">
        <f>+N63</f>
        <v>312133332</v>
      </c>
      <c r="V71" s="103">
        <f>+V63</f>
        <v>230854542</v>
      </c>
      <c r="W71" s="72"/>
    </row>
    <row r="72" spans="1:28" x14ac:dyDescent="0.25">
      <c r="C72" s="62"/>
      <c r="D72" s="62" t="s">
        <v>280</v>
      </c>
      <c r="E72" s="62"/>
      <c r="F72" s="75"/>
      <c r="G72" s="62"/>
      <c r="H72" s="62"/>
      <c r="I72" s="62"/>
      <c r="J72" s="62"/>
      <c r="K72" s="62"/>
      <c r="L72" s="62"/>
      <c r="M72" s="62"/>
      <c r="N72" s="72">
        <f>+N65</f>
        <v>384087563</v>
      </c>
      <c r="O72" s="72"/>
      <c r="P72" s="62"/>
      <c r="Q72" s="62"/>
      <c r="R72" s="62"/>
      <c r="S72" s="62"/>
      <c r="T72" s="62"/>
      <c r="U72" s="62"/>
      <c r="V72" s="72">
        <f>+V65</f>
        <v>383420000</v>
      </c>
      <c r="W72" s="72"/>
    </row>
  </sheetData>
  <mergeCells count="5">
    <mergeCell ref="A1:AB1"/>
    <mergeCell ref="A2:AB2"/>
    <mergeCell ref="A3:AB3"/>
    <mergeCell ref="A4:AB4"/>
    <mergeCell ref="A5:AB5"/>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1" workbookViewId="0">
      <selection activeCell="D69" sqref="D69"/>
    </sheetView>
  </sheetViews>
  <sheetFormatPr baseColWidth="10" defaultRowHeight="15" x14ac:dyDescent="0.25"/>
  <cols>
    <col min="1" max="1" width="13.25" style="112" bestFit="1" customWidth="1"/>
    <col min="2" max="2" width="15.75" style="112" bestFit="1" customWidth="1"/>
    <col min="3" max="3" width="12.875" style="112" bestFit="1" customWidth="1"/>
    <col min="4" max="4" width="46" style="112" customWidth="1"/>
    <col min="5" max="5" width="7.75" style="112" hidden="1" customWidth="1"/>
    <col min="6" max="6" width="14.5" style="112" hidden="1" customWidth="1"/>
    <col min="7" max="7" width="7.625" style="112" hidden="1" customWidth="1"/>
    <col min="8" max="8" width="11.375" style="112" hidden="1" customWidth="1"/>
    <col min="9" max="9" width="13.125" style="112" hidden="1" customWidth="1"/>
    <col min="10" max="10" width="9.75" style="112" hidden="1" customWidth="1"/>
    <col min="11" max="11" width="6.75" style="112" hidden="1" customWidth="1"/>
    <col min="12" max="12" width="11.375" style="112" hidden="1" customWidth="1"/>
    <col min="13" max="13" width="17.125" style="112" bestFit="1" customWidth="1"/>
    <col min="14" max="14" width="13.75" style="112" hidden="1" customWidth="1"/>
    <col min="15" max="15" width="13.875" style="112" hidden="1" customWidth="1"/>
    <col min="16" max="16" width="20.625" style="112" customWidth="1"/>
    <col min="17" max="17" width="15.625" style="112" hidden="1" customWidth="1"/>
    <col min="18" max="18" width="13.875" style="112" hidden="1" customWidth="1"/>
    <col min="19" max="19" width="20.25" style="112" hidden="1" customWidth="1"/>
    <col min="20" max="20" width="23.125" style="112" hidden="1" customWidth="1"/>
    <col min="21" max="21" width="16" style="112" bestFit="1" customWidth="1"/>
    <col min="22" max="22" width="17.875" style="112" hidden="1" customWidth="1"/>
    <col min="23" max="23" width="13.75" style="112" hidden="1" customWidth="1"/>
    <col min="24" max="24" width="14.75" style="112" hidden="1" customWidth="1"/>
    <col min="25" max="25" width="15" style="112" hidden="1" customWidth="1"/>
    <col min="26" max="26" width="14.5" style="112" bestFit="1" customWidth="1"/>
    <col min="27" max="27" width="13.875" style="112" hidden="1" customWidth="1"/>
    <col min="28" max="16384" width="11" style="112"/>
  </cols>
  <sheetData>
    <row r="1" spans="1:28" x14ac:dyDescent="0.25">
      <c r="A1" s="243" t="s">
        <v>270</v>
      </c>
      <c r="B1" s="243"/>
      <c r="C1" s="243"/>
      <c r="D1" s="243"/>
      <c r="E1" s="243"/>
      <c r="F1" s="243"/>
      <c r="G1" s="243"/>
      <c r="H1" s="243"/>
      <c r="I1" s="243"/>
      <c r="J1" s="243"/>
      <c r="K1" s="243"/>
      <c r="L1" s="243"/>
      <c r="M1" s="243"/>
      <c r="N1" s="243"/>
      <c r="O1" s="243"/>
      <c r="P1" s="243"/>
      <c r="Q1" s="243"/>
      <c r="R1" s="243"/>
      <c r="S1" s="243"/>
      <c r="T1" s="243"/>
      <c r="U1" s="243"/>
      <c r="V1" s="243"/>
      <c r="W1" s="243"/>
      <c r="X1" s="243"/>
      <c r="Y1" s="243"/>
      <c r="Z1" s="243"/>
      <c r="AA1" s="243"/>
    </row>
    <row r="2" spans="1:28" x14ac:dyDescent="0.25">
      <c r="A2" s="244" t="s">
        <v>269</v>
      </c>
      <c r="B2" s="244"/>
      <c r="C2" s="244"/>
      <c r="D2" s="244"/>
      <c r="E2" s="244"/>
      <c r="F2" s="244"/>
      <c r="G2" s="244"/>
      <c r="H2" s="244"/>
      <c r="I2" s="244"/>
      <c r="J2" s="244"/>
      <c r="K2" s="244"/>
      <c r="L2" s="244"/>
      <c r="M2" s="244"/>
      <c r="N2" s="244"/>
      <c r="O2" s="244"/>
      <c r="P2" s="244"/>
      <c r="Q2" s="244"/>
      <c r="R2" s="244"/>
      <c r="S2" s="244"/>
      <c r="T2" s="244"/>
      <c r="U2" s="244"/>
      <c r="V2" s="244"/>
      <c r="W2" s="244"/>
      <c r="X2" s="244"/>
      <c r="Y2" s="244"/>
      <c r="Z2" s="244"/>
      <c r="AA2" s="244"/>
      <c r="AB2" s="117"/>
    </row>
    <row r="3" spans="1:28" x14ac:dyDescent="0.25">
      <c r="A3" s="244" t="s">
        <v>268</v>
      </c>
      <c r="B3" s="244"/>
      <c r="C3" s="244"/>
      <c r="D3" s="244"/>
      <c r="E3" s="244"/>
      <c r="F3" s="244"/>
      <c r="G3" s="244"/>
      <c r="H3" s="244"/>
      <c r="I3" s="244"/>
      <c r="J3" s="244"/>
      <c r="K3" s="244"/>
      <c r="L3" s="244"/>
      <c r="M3" s="244"/>
      <c r="N3" s="244"/>
      <c r="O3" s="244"/>
      <c r="P3" s="244"/>
      <c r="Q3" s="244"/>
      <c r="R3" s="244"/>
      <c r="S3" s="244"/>
      <c r="T3" s="244"/>
      <c r="U3" s="244"/>
      <c r="V3" s="244"/>
      <c r="W3" s="244"/>
      <c r="X3" s="244"/>
      <c r="Y3" s="244"/>
      <c r="Z3" s="244"/>
      <c r="AA3" s="244"/>
      <c r="AB3" s="117"/>
    </row>
    <row r="4" spans="1:28" x14ac:dyDescent="0.25">
      <c r="A4" s="244" t="s">
        <v>335</v>
      </c>
      <c r="B4" s="244"/>
      <c r="C4" s="244"/>
      <c r="D4" s="244"/>
      <c r="E4" s="244"/>
      <c r="F4" s="244"/>
      <c r="G4" s="244"/>
      <c r="H4" s="244"/>
      <c r="I4" s="244"/>
      <c r="J4" s="244"/>
      <c r="K4" s="244"/>
      <c r="L4" s="244"/>
      <c r="M4" s="244"/>
      <c r="N4" s="244"/>
      <c r="O4" s="244"/>
      <c r="P4" s="244"/>
      <c r="Q4" s="244"/>
      <c r="R4" s="244"/>
      <c r="S4" s="244"/>
      <c r="T4" s="244"/>
      <c r="U4" s="244"/>
      <c r="V4" s="244"/>
      <c r="W4" s="244"/>
      <c r="X4" s="244"/>
      <c r="Y4" s="244"/>
      <c r="Z4" s="244"/>
      <c r="AA4" s="244"/>
    </row>
    <row r="5" spans="1:28" x14ac:dyDescent="0.25">
      <c r="A5" s="244" t="s">
        <v>334</v>
      </c>
      <c r="B5" s="244"/>
      <c r="C5" s="244"/>
      <c r="D5" s="244"/>
      <c r="E5" s="244"/>
      <c r="F5" s="244"/>
      <c r="G5" s="244"/>
      <c r="H5" s="244"/>
      <c r="I5" s="244"/>
      <c r="J5" s="244"/>
      <c r="K5" s="244"/>
      <c r="L5" s="244"/>
      <c r="M5" s="244"/>
      <c r="N5" s="244"/>
      <c r="O5" s="244"/>
      <c r="P5" s="244"/>
      <c r="Q5" s="244"/>
      <c r="R5" s="244"/>
      <c r="S5" s="244"/>
      <c r="T5" s="244"/>
      <c r="U5" s="244"/>
      <c r="V5" s="244"/>
      <c r="W5" s="244"/>
      <c r="X5" s="244"/>
      <c r="Y5" s="244"/>
      <c r="Z5" s="244"/>
      <c r="AA5" s="244"/>
      <c r="AB5" s="117"/>
    </row>
    <row r="6" spans="1:28" ht="15" customHeight="1" x14ac:dyDescent="0.25">
      <c r="A6" s="118" t="s">
        <v>265</v>
      </c>
      <c r="B6" s="118"/>
      <c r="C6" s="118"/>
      <c r="D6" s="118"/>
      <c r="E6" s="118"/>
      <c r="F6" s="118"/>
      <c r="G6" s="118"/>
      <c r="H6" s="118"/>
      <c r="I6" s="118"/>
      <c r="J6" s="118"/>
      <c r="K6" s="118"/>
      <c r="L6" s="118"/>
      <c r="M6" s="187" t="s">
        <v>336</v>
      </c>
      <c r="N6" s="187"/>
      <c r="O6" s="187"/>
      <c r="P6" s="187" t="s">
        <v>272</v>
      </c>
      <c r="Q6" s="187"/>
      <c r="R6" s="187"/>
      <c r="S6" s="187"/>
      <c r="T6" s="187"/>
      <c r="U6" s="190" t="s">
        <v>273</v>
      </c>
      <c r="V6" s="187"/>
      <c r="W6" s="187"/>
      <c r="X6" s="187"/>
      <c r="Y6" s="188"/>
      <c r="Z6" s="187" t="s">
        <v>274</v>
      </c>
      <c r="AA6" s="118"/>
      <c r="AB6" s="117"/>
    </row>
    <row r="7" spans="1:28" ht="21" customHeight="1" x14ac:dyDescent="0.25">
      <c r="A7" s="116" t="s">
        <v>264</v>
      </c>
      <c r="B7" s="116" t="s">
        <v>263</v>
      </c>
      <c r="C7" s="116" t="s">
        <v>262</v>
      </c>
      <c r="D7" s="116" t="s">
        <v>261</v>
      </c>
      <c r="E7" s="116" t="s">
        <v>260</v>
      </c>
      <c r="F7" s="116" t="s">
        <v>259</v>
      </c>
      <c r="G7" s="116" t="s">
        <v>258</v>
      </c>
      <c r="H7" s="116" t="s">
        <v>257</v>
      </c>
      <c r="I7" s="116" t="s">
        <v>256</v>
      </c>
      <c r="J7" s="116" t="s">
        <v>255</v>
      </c>
      <c r="K7" s="116" t="s">
        <v>254</v>
      </c>
      <c r="L7" s="116" t="s">
        <v>253</v>
      </c>
      <c r="M7" s="116" t="s">
        <v>252</v>
      </c>
      <c r="N7" s="116" t="s">
        <v>251</v>
      </c>
      <c r="O7" s="116" t="s">
        <v>250</v>
      </c>
      <c r="P7" s="116" t="s">
        <v>249</v>
      </c>
      <c r="Q7" s="116" t="s">
        <v>248</v>
      </c>
      <c r="R7" s="116" t="s">
        <v>247</v>
      </c>
      <c r="S7" s="116" t="s">
        <v>246</v>
      </c>
      <c r="T7" s="116" t="s">
        <v>245</v>
      </c>
      <c r="U7" s="191" t="s">
        <v>244</v>
      </c>
      <c r="V7" s="116" t="s">
        <v>243</v>
      </c>
      <c r="W7" s="116" t="s">
        <v>242</v>
      </c>
      <c r="X7" s="116" t="s">
        <v>241</v>
      </c>
      <c r="Y7" s="116" t="s">
        <v>240</v>
      </c>
      <c r="Z7" s="116" t="s">
        <v>239</v>
      </c>
      <c r="AA7" s="116" t="s">
        <v>238</v>
      </c>
    </row>
    <row r="8" spans="1:28" ht="16.5" customHeight="1" x14ac:dyDescent="0.25">
      <c r="A8" s="115" t="s">
        <v>110</v>
      </c>
      <c r="B8" s="115" t="s">
        <v>237</v>
      </c>
      <c r="C8" s="115" t="s">
        <v>92</v>
      </c>
      <c r="D8" s="115" t="s">
        <v>236</v>
      </c>
      <c r="E8" s="115" t="s">
        <v>110</v>
      </c>
      <c r="F8" s="113">
        <v>5040000000</v>
      </c>
      <c r="G8" s="114">
        <v>0</v>
      </c>
      <c r="H8" s="114">
        <v>0</v>
      </c>
      <c r="I8" s="114">
        <v>0</v>
      </c>
      <c r="J8" s="114">
        <v>0</v>
      </c>
      <c r="K8" s="114">
        <v>0</v>
      </c>
      <c r="L8" s="114">
        <v>0</v>
      </c>
      <c r="M8" s="113">
        <v>5040000000</v>
      </c>
      <c r="N8" s="114">
        <v>0</v>
      </c>
      <c r="O8" s="113">
        <v>3012299636</v>
      </c>
      <c r="P8" s="113">
        <v>3012299636</v>
      </c>
      <c r="Q8" s="114">
        <v>0</v>
      </c>
      <c r="R8" s="113">
        <v>2027700364</v>
      </c>
      <c r="S8" s="114">
        <v>0</v>
      </c>
      <c r="T8" s="113">
        <v>2985053546</v>
      </c>
      <c r="U8" s="113">
        <v>2985053546</v>
      </c>
      <c r="V8" s="113">
        <v>2054946454</v>
      </c>
      <c r="W8" s="113">
        <v>840989887</v>
      </c>
      <c r="X8" s="114">
        <v>0</v>
      </c>
      <c r="Y8" s="113">
        <v>757904263</v>
      </c>
      <c r="Z8" s="113">
        <v>757904263</v>
      </c>
      <c r="AA8" s="113">
        <v>2227149283</v>
      </c>
    </row>
    <row r="9" spans="1:28" ht="16.5" hidden="1" customHeight="1" x14ac:dyDescent="0.25">
      <c r="A9" s="115" t="s">
        <v>110</v>
      </c>
      <c r="B9" s="115" t="s">
        <v>235</v>
      </c>
      <c r="C9" s="115" t="s">
        <v>92</v>
      </c>
      <c r="D9" s="115" t="s">
        <v>234</v>
      </c>
      <c r="E9" s="115" t="s">
        <v>110</v>
      </c>
      <c r="F9" s="113">
        <v>2332862428</v>
      </c>
      <c r="G9" s="114">
        <v>0</v>
      </c>
      <c r="H9" s="114">
        <v>0</v>
      </c>
      <c r="I9" s="114">
        <v>0</v>
      </c>
      <c r="J9" s="114">
        <v>0</v>
      </c>
      <c r="K9" s="114">
        <v>0</v>
      </c>
      <c r="L9" s="114">
        <v>0</v>
      </c>
      <c r="M9" s="113">
        <v>2332862428</v>
      </c>
      <c r="N9" s="114">
        <v>0</v>
      </c>
      <c r="O9" s="113">
        <v>803856436</v>
      </c>
      <c r="P9" s="113">
        <v>803856436</v>
      </c>
      <c r="Q9" s="114">
        <v>0</v>
      </c>
      <c r="R9" s="113">
        <v>1529005992</v>
      </c>
      <c r="S9" s="114">
        <v>0</v>
      </c>
      <c r="T9" s="113">
        <v>776610346</v>
      </c>
      <c r="U9" s="113">
        <v>776610346</v>
      </c>
      <c r="V9" s="113">
        <v>1556252082</v>
      </c>
      <c r="W9" s="113">
        <v>382138129</v>
      </c>
      <c r="X9" s="114">
        <v>0</v>
      </c>
      <c r="Y9" s="113">
        <v>299052505</v>
      </c>
      <c r="Z9" s="113">
        <v>299052505</v>
      </c>
      <c r="AA9" s="113">
        <v>477557841</v>
      </c>
    </row>
    <row r="10" spans="1:28" ht="16.5" hidden="1" customHeight="1" x14ac:dyDescent="0.25">
      <c r="A10" s="115" t="s">
        <v>110</v>
      </c>
      <c r="B10" s="115" t="s">
        <v>233</v>
      </c>
      <c r="C10" s="115" t="s">
        <v>92</v>
      </c>
      <c r="D10" s="115" t="s">
        <v>232</v>
      </c>
      <c r="E10" s="115" t="s">
        <v>110</v>
      </c>
      <c r="F10" s="113">
        <v>1388561517</v>
      </c>
      <c r="G10" s="114">
        <v>0</v>
      </c>
      <c r="H10" s="114">
        <v>0</v>
      </c>
      <c r="I10" s="114">
        <v>0</v>
      </c>
      <c r="J10" s="114">
        <v>0</v>
      </c>
      <c r="K10" s="114">
        <v>0</v>
      </c>
      <c r="L10" s="114">
        <v>0</v>
      </c>
      <c r="M10" s="113">
        <v>1388561517</v>
      </c>
      <c r="N10" s="114">
        <v>0</v>
      </c>
      <c r="O10" s="113">
        <v>249978258</v>
      </c>
      <c r="P10" s="113">
        <v>249978258</v>
      </c>
      <c r="Q10" s="114">
        <v>0</v>
      </c>
      <c r="R10" s="113">
        <v>1138583259</v>
      </c>
      <c r="S10" s="114">
        <v>0</v>
      </c>
      <c r="T10" s="113">
        <v>249978258</v>
      </c>
      <c r="U10" s="113">
        <v>249978258</v>
      </c>
      <c r="V10" s="113">
        <v>1138583259</v>
      </c>
      <c r="W10" s="113">
        <v>249865178</v>
      </c>
      <c r="X10" s="114">
        <v>0</v>
      </c>
      <c r="Y10" s="113">
        <v>166779554</v>
      </c>
      <c r="Z10" s="113">
        <v>166779554</v>
      </c>
      <c r="AA10" s="113">
        <v>83198704</v>
      </c>
    </row>
    <row r="11" spans="1:28" ht="16.5" hidden="1" customHeight="1" x14ac:dyDescent="0.25">
      <c r="A11" s="115" t="s">
        <v>110</v>
      </c>
      <c r="B11" s="115" t="s">
        <v>231</v>
      </c>
      <c r="C11" s="115" t="s">
        <v>92</v>
      </c>
      <c r="D11" s="115" t="s">
        <v>230</v>
      </c>
      <c r="E11" s="115" t="s">
        <v>110</v>
      </c>
      <c r="F11" s="113">
        <v>1388561517</v>
      </c>
      <c r="G11" s="114">
        <v>0</v>
      </c>
      <c r="H11" s="114">
        <v>0</v>
      </c>
      <c r="I11" s="114">
        <v>0</v>
      </c>
      <c r="J11" s="114">
        <v>0</v>
      </c>
      <c r="K11" s="114">
        <v>0</v>
      </c>
      <c r="L11" s="114">
        <v>0</v>
      </c>
      <c r="M11" s="113">
        <v>1388561517</v>
      </c>
      <c r="N11" s="114">
        <v>0</v>
      </c>
      <c r="O11" s="113">
        <v>249978258</v>
      </c>
      <c r="P11" s="113">
        <v>249978258</v>
      </c>
      <c r="Q11" s="114">
        <v>0</v>
      </c>
      <c r="R11" s="113">
        <v>1138583259</v>
      </c>
      <c r="S11" s="114">
        <v>0</v>
      </c>
      <c r="T11" s="113">
        <v>249978258</v>
      </c>
      <c r="U11" s="113">
        <v>249978258</v>
      </c>
      <c r="V11" s="113">
        <v>1138583259</v>
      </c>
      <c r="W11" s="113">
        <v>249865178</v>
      </c>
      <c r="X11" s="114">
        <v>0</v>
      </c>
      <c r="Y11" s="113">
        <v>166779554</v>
      </c>
      <c r="Z11" s="113">
        <v>166779554</v>
      </c>
      <c r="AA11" s="113">
        <v>83198704</v>
      </c>
    </row>
    <row r="12" spans="1:28" ht="16.5" hidden="1" customHeight="1" x14ac:dyDescent="0.25">
      <c r="A12" s="115" t="s">
        <v>110</v>
      </c>
      <c r="B12" s="115" t="s">
        <v>229</v>
      </c>
      <c r="C12" s="115" t="s">
        <v>92</v>
      </c>
      <c r="D12" s="115" t="s">
        <v>228</v>
      </c>
      <c r="E12" s="115" t="s">
        <v>110</v>
      </c>
      <c r="F12" s="113">
        <v>986057546</v>
      </c>
      <c r="G12" s="114">
        <v>0</v>
      </c>
      <c r="H12" s="114">
        <v>0</v>
      </c>
      <c r="I12" s="114">
        <v>0</v>
      </c>
      <c r="J12" s="114">
        <v>0</v>
      </c>
      <c r="K12" s="114">
        <v>0</v>
      </c>
      <c r="L12" s="114">
        <v>0</v>
      </c>
      <c r="M12" s="113">
        <v>986057546</v>
      </c>
      <c r="N12" s="114">
        <v>0</v>
      </c>
      <c r="O12" s="113">
        <v>186953835</v>
      </c>
      <c r="P12" s="113">
        <v>186953835</v>
      </c>
      <c r="Q12" s="114">
        <v>0</v>
      </c>
      <c r="R12" s="113">
        <v>799103711</v>
      </c>
      <c r="S12" s="114">
        <v>0</v>
      </c>
      <c r="T12" s="113">
        <v>186953835</v>
      </c>
      <c r="U12" s="113">
        <v>186953835</v>
      </c>
      <c r="V12" s="113">
        <v>799103711</v>
      </c>
      <c r="W12" s="113">
        <v>186953835</v>
      </c>
      <c r="X12" s="114">
        <v>0</v>
      </c>
      <c r="Y12" s="113">
        <v>124175511</v>
      </c>
      <c r="Z12" s="113">
        <v>124175511</v>
      </c>
      <c r="AA12" s="113">
        <v>62778324</v>
      </c>
    </row>
    <row r="13" spans="1:28" ht="16.5" hidden="1" customHeight="1" x14ac:dyDescent="0.25">
      <c r="A13" s="115" t="s">
        <v>110</v>
      </c>
      <c r="B13" s="115" t="s">
        <v>227</v>
      </c>
      <c r="C13" s="115" t="s">
        <v>92</v>
      </c>
      <c r="D13" s="115" t="s">
        <v>226</v>
      </c>
      <c r="E13" s="115" t="s">
        <v>110</v>
      </c>
      <c r="F13" s="113">
        <v>976294600</v>
      </c>
      <c r="G13" s="114">
        <v>0</v>
      </c>
      <c r="H13" s="114">
        <v>0</v>
      </c>
      <c r="I13" s="114">
        <v>0</v>
      </c>
      <c r="J13" s="114">
        <v>0</v>
      </c>
      <c r="K13" s="114">
        <v>0</v>
      </c>
      <c r="L13" s="114">
        <v>0</v>
      </c>
      <c r="M13" s="113">
        <v>976294600</v>
      </c>
      <c r="N13" s="114">
        <v>0</v>
      </c>
      <c r="O13" s="113">
        <v>186937947</v>
      </c>
      <c r="P13" s="113">
        <v>186937947</v>
      </c>
      <c r="Q13" s="114">
        <v>0</v>
      </c>
      <c r="R13" s="113">
        <v>789356653</v>
      </c>
      <c r="S13" s="114">
        <v>0</v>
      </c>
      <c r="T13" s="113">
        <v>186937947</v>
      </c>
      <c r="U13" s="113">
        <v>186937947</v>
      </c>
      <c r="V13" s="113">
        <v>789356653</v>
      </c>
      <c r="W13" s="113">
        <v>186937947</v>
      </c>
      <c r="X13" s="114">
        <v>0</v>
      </c>
      <c r="Y13" s="113">
        <v>124159623</v>
      </c>
      <c r="Z13" s="113">
        <v>124159623</v>
      </c>
      <c r="AA13" s="113">
        <v>62778324</v>
      </c>
    </row>
    <row r="14" spans="1:28" ht="16.5" hidden="1" customHeight="1" x14ac:dyDescent="0.25">
      <c r="A14" s="115" t="s">
        <v>225</v>
      </c>
      <c r="B14" s="115" t="s">
        <v>224</v>
      </c>
      <c r="C14" s="115" t="s">
        <v>92</v>
      </c>
      <c r="D14" s="115" t="s">
        <v>223</v>
      </c>
      <c r="E14" s="115" t="s">
        <v>90</v>
      </c>
      <c r="F14" s="113">
        <v>775965124</v>
      </c>
      <c r="G14" s="114">
        <v>0</v>
      </c>
      <c r="H14" s="114">
        <v>0</v>
      </c>
      <c r="I14" s="114">
        <v>0</v>
      </c>
      <c r="J14" s="114">
        <v>0</v>
      </c>
      <c r="K14" s="114">
        <v>0</v>
      </c>
      <c r="L14" s="114">
        <v>0</v>
      </c>
      <c r="M14" s="113">
        <v>775965124</v>
      </c>
      <c r="N14" s="114">
        <v>0</v>
      </c>
      <c r="O14" s="113">
        <v>178172145</v>
      </c>
      <c r="P14" s="113">
        <v>178172145</v>
      </c>
      <c r="Q14" s="114">
        <v>0</v>
      </c>
      <c r="R14" s="113">
        <v>597792979</v>
      </c>
      <c r="S14" s="114">
        <v>0</v>
      </c>
      <c r="T14" s="113">
        <v>178172145</v>
      </c>
      <c r="U14" s="113">
        <v>178172145</v>
      </c>
      <c r="V14" s="113">
        <v>597792979</v>
      </c>
      <c r="W14" s="113">
        <v>178172145</v>
      </c>
      <c r="X14" s="114">
        <v>0</v>
      </c>
      <c r="Y14" s="113">
        <v>119745248</v>
      </c>
      <c r="Z14" s="113">
        <v>119745248</v>
      </c>
      <c r="AA14" s="113">
        <v>58426897</v>
      </c>
    </row>
    <row r="15" spans="1:28" ht="16.5" hidden="1" customHeight="1" x14ac:dyDescent="0.25">
      <c r="A15" s="115" t="s">
        <v>222</v>
      </c>
      <c r="B15" s="115" t="s">
        <v>221</v>
      </c>
      <c r="C15" s="115" t="s">
        <v>92</v>
      </c>
      <c r="D15" s="115" t="s">
        <v>220</v>
      </c>
      <c r="E15" s="115" t="s">
        <v>90</v>
      </c>
      <c r="F15" s="113">
        <v>66549782</v>
      </c>
      <c r="G15" s="114">
        <v>0</v>
      </c>
      <c r="H15" s="114">
        <v>0</v>
      </c>
      <c r="I15" s="114">
        <v>0</v>
      </c>
      <c r="J15" s="114">
        <v>0</v>
      </c>
      <c r="K15" s="114">
        <v>0</v>
      </c>
      <c r="L15" s="114">
        <v>0</v>
      </c>
      <c r="M15" s="113">
        <v>66549782</v>
      </c>
      <c r="N15" s="114">
        <v>0</v>
      </c>
      <c r="O15" s="113">
        <v>119756</v>
      </c>
      <c r="P15" s="113">
        <v>119756</v>
      </c>
      <c r="Q15" s="114">
        <v>0</v>
      </c>
      <c r="R15" s="113">
        <v>66430026</v>
      </c>
      <c r="S15" s="114">
        <v>0</v>
      </c>
      <c r="T15" s="113">
        <v>119756</v>
      </c>
      <c r="U15" s="113">
        <v>119756</v>
      </c>
      <c r="V15" s="113">
        <v>66430026</v>
      </c>
      <c r="W15" s="113">
        <v>119756</v>
      </c>
      <c r="X15" s="114">
        <v>0</v>
      </c>
      <c r="Y15" s="113">
        <v>119756</v>
      </c>
      <c r="Z15" s="113">
        <v>119756</v>
      </c>
      <c r="AA15" s="114">
        <v>0</v>
      </c>
    </row>
    <row r="16" spans="1:28" ht="16.5" hidden="1" customHeight="1" x14ac:dyDescent="0.25">
      <c r="A16" s="115" t="s">
        <v>219</v>
      </c>
      <c r="B16" s="115" t="s">
        <v>218</v>
      </c>
      <c r="C16" s="115" t="s">
        <v>92</v>
      </c>
      <c r="D16" s="115" t="s">
        <v>217</v>
      </c>
      <c r="E16" s="115" t="s">
        <v>90</v>
      </c>
      <c r="F16" s="113">
        <v>22632315</v>
      </c>
      <c r="G16" s="114">
        <v>0</v>
      </c>
      <c r="H16" s="114">
        <v>0</v>
      </c>
      <c r="I16" s="114">
        <v>0</v>
      </c>
      <c r="J16" s="114">
        <v>0</v>
      </c>
      <c r="K16" s="114">
        <v>0</v>
      </c>
      <c r="L16" s="114">
        <v>0</v>
      </c>
      <c r="M16" s="113">
        <v>22632315</v>
      </c>
      <c r="N16" s="114">
        <v>0</v>
      </c>
      <c r="O16" s="113">
        <v>5413743</v>
      </c>
      <c r="P16" s="113">
        <v>5413743</v>
      </c>
      <c r="Q16" s="114">
        <v>0</v>
      </c>
      <c r="R16" s="113">
        <v>17218572</v>
      </c>
      <c r="S16" s="114">
        <v>0</v>
      </c>
      <c r="T16" s="113">
        <v>5413743</v>
      </c>
      <c r="U16" s="113">
        <v>5413743</v>
      </c>
      <c r="V16" s="113">
        <v>17218572</v>
      </c>
      <c r="W16" s="113">
        <v>5413743</v>
      </c>
      <c r="X16" s="114">
        <v>0</v>
      </c>
      <c r="Y16" s="113">
        <v>1062316</v>
      </c>
      <c r="Z16" s="113">
        <v>1062316</v>
      </c>
      <c r="AA16" s="113">
        <v>4351427</v>
      </c>
    </row>
    <row r="17" spans="1:27" ht="16.5" hidden="1" customHeight="1" x14ac:dyDescent="0.25">
      <c r="A17" s="115" t="s">
        <v>110</v>
      </c>
      <c r="B17" s="115" t="s">
        <v>216</v>
      </c>
      <c r="C17" s="115" t="s">
        <v>92</v>
      </c>
      <c r="D17" s="115" t="s">
        <v>180</v>
      </c>
      <c r="E17" s="115" t="s">
        <v>110</v>
      </c>
      <c r="F17" s="113">
        <v>111147379</v>
      </c>
      <c r="G17" s="114">
        <v>0</v>
      </c>
      <c r="H17" s="114">
        <v>0</v>
      </c>
      <c r="I17" s="114">
        <v>0</v>
      </c>
      <c r="J17" s="114">
        <v>0</v>
      </c>
      <c r="K17" s="114">
        <v>0</v>
      </c>
      <c r="L17" s="114">
        <v>0</v>
      </c>
      <c r="M17" s="113">
        <v>111147379</v>
      </c>
      <c r="N17" s="114">
        <v>0</v>
      </c>
      <c r="O17" s="113">
        <v>3232303</v>
      </c>
      <c r="P17" s="113">
        <v>3232303</v>
      </c>
      <c r="Q17" s="114">
        <v>0</v>
      </c>
      <c r="R17" s="113">
        <v>107915076</v>
      </c>
      <c r="S17" s="114">
        <v>0</v>
      </c>
      <c r="T17" s="113">
        <v>3232303</v>
      </c>
      <c r="U17" s="113">
        <v>3232303</v>
      </c>
      <c r="V17" s="113">
        <v>107915076</v>
      </c>
      <c r="W17" s="113">
        <v>3232303</v>
      </c>
      <c r="X17" s="114">
        <v>0</v>
      </c>
      <c r="Y17" s="113">
        <v>3232303</v>
      </c>
      <c r="Z17" s="113">
        <v>3232303</v>
      </c>
      <c r="AA17" s="114">
        <v>0</v>
      </c>
    </row>
    <row r="18" spans="1:27" ht="16.5" hidden="1" customHeight="1" x14ac:dyDescent="0.25">
      <c r="A18" s="115" t="s">
        <v>215</v>
      </c>
      <c r="B18" s="115" t="s">
        <v>214</v>
      </c>
      <c r="C18" s="115" t="s">
        <v>92</v>
      </c>
      <c r="D18" s="115" t="s">
        <v>213</v>
      </c>
      <c r="E18" s="115" t="s">
        <v>90</v>
      </c>
      <c r="F18" s="113">
        <v>75099581</v>
      </c>
      <c r="G18" s="114">
        <v>0</v>
      </c>
      <c r="H18" s="114">
        <v>0</v>
      </c>
      <c r="I18" s="114">
        <v>0</v>
      </c>
      <c r="J18" s="114">
        <v>0</v>
      </c>
      <c r="K18" s="114">
        <v>0</v>
      </c>
      <c r="L18" s="114">
        <v>0</v>
      </c>
      <c r="M18" s="113">
        <v>75099581</v>
      </c>
      <c r="N18" s="114">
        <v>0</v>
      </c>
      <c r="O18" s="113">
        <v>127275</v>
      </c>
      <c r="P18" s="113">
        <v>127275</v>
      </c>
      <c r="Q18" s="114">
        <v>0</v>
      </c>
      <c r="R18" s="113">
        <v>74972306</v>
      </c>
      <c r="S18" s="114">
        <v>0</v>
      </c>
      <c r="T18" s="113">
        <v>127275</v>
      </c>
      <c r="U18" s="113">
        <v>127275</v>
      </c>
      <c r="V18" s="113">
        <v>74972306</v>
      </c>
      <c r="W18" s="113">
        <v>127275</v>
      </c>
      <c r="X18" s="114">
        <v>0</v>
      </c>
      <c r="Y18" s="113">
        <v>127275</v>
      </c>
      <c r="Z18" s="113">
        <v>127275</v>
      </c>
      <c r="AA18" s="114">
        <v>0</v>
      </c>
    </row>
    <row r="19" spans="1:27" ht="16.5" hidden="1" customHeight="1" x14ac:dyDescent="0.25">
      <c r="A19" s="115" t="s">
        <v>212</v>
      </c>
      <c r="B19" s="115" t="s">
        <v>211</v>
      </c>
      <c r="C19" s="115" t="s">
        <v>92</v>
      </c>
      <c r="D19" s="115" t="s">
        <v>210</v>
      </c>
      <c r="E19" s="115" t="s">
        <v>90</v>
      </c>
      <c r="F19" s="113">
        <v>36047798</v>
      </c>
      <c r="G19" s="114">
        <v>0</v>
      </c>
      <c r="H19" s="114">
        <v>0</v>
      </c>
      <c r="I19" s="114">
        <v>0</v>
      </c>
      <c r="J19" s="114">
        <v>0</v>
      </c>
      <c r="K19" s="114">
        <v>0</v>
      </c>
      <c r="L19" s="114">
        <v>0</v>
      </c>
      <c r="M19" s="113">
        <v>36047798</v>
      </c>
      <c r="N19" s="114">
        <v>0</v>
      </c>
      <c r="O19" s="113">
        <v>3105028</v>
      </c>
      <c r="P19" s="113">
        <v>3105028</v>
      </c>
      <c r="Q19" s="114">
        <v>0</v>
      </c>
      <c r="R19" s="113">
        <v>32942770</v>
      </c>
      <c r="S19" s="114">
        <v>0</v>
      </c>
      <c r="T19" s="113">
        <v>3105028</v>
      </c>
      <c r="U19" s="113">
        <v>3105028</v>
      </c>
      <c r="V19" s="113">
        <v>32942770</v>
      </c>
      <c r="W19" s="113">
        <v>3105028</v>
      </c>
      <c r="X19" s="114">
        <v>0</v>
      </c>
      <c r="Y19" s="113">
        <v>3105028</v>
      </c>
      <c r="Z19" s="113">
        <v>3105028</v>
      </c>
      <c r="AA19" s="114">
        <v>0</v>
      </c>
    </row>
    <row r="20" spans="1:27" ht="16.5" hidden="1" customHeight="1" x14ac:dyDescent="0.25">
      <c r="A20" s="115" t="s">
        <v>209</v>
      </c>
      <c r="B20" s="115" t="s">
        <v>208</v>
      </c>
      <c r="C20" s="115" t="s">
        <v>92</v>
      </c>
      <c r="D20" s="115" t="s">
        <v>207</v>
      </c>
      <c r="E20" s="115" t="s">
        <v>90</v>
      </c>
      <c r="F20" s="113">
        <v>9762946</v>
      </c>
      <c r="G20" s="114">
        <v>0</v>
      </c>
      <c r="H20" s="114">
        <v>0</v>
      </c>
      <c r="I20" s="114">
        <v>0</v>
      </c>
      <c r="J20" s="114">
        <v>0</v>
      </c>
      <c r="K20" s="114">
        <v>0</v>
      </c>
      <c r="L20" s="114">
        <v>0</v>
      </c>
      <c r="M20" s="113">
        <v>9762946</v>
      </c>
      <c r="N20" s="114">
        <v>0</v>
      </c>
      <c r="O20" s="113">
        <v>15888</v>
      </c>
      <c r="P20" s="113">
        <v>15888</v>
      </c>
      <c r="Q20" s="114">
        <v>0</v>
      </c>
      <c r="R20" s="113">
        <v>9747058</v>
      </c>
      <c r="S20" s="114">
        <v>0</v>
      </c>
      <c r="T20" s="113">
        <v>15888</v>
      </c>
      <c r="U20" s="113">
        <v>15888</v>
      </c>
      <c r="V20" s="113">
        <v>9747058</v>
      </c>
      <c r="W20" s="113">
        <v>15888</v>
      </c>
      <c r="X20" s="114">
        <v>0</v>
      </c>
      <c r="Y20" s="113">
        <v>15888</v>
      </c>
      <c r="Z20" s="113">
        <v>15888</v>
      </c>
      <c r="AA20" s="114">
        <v>0</v>
      </c>
    </row>
    <row r="21" spans="1:27" ht="16.5" hidden="1" customHeight="1" x14ac:dyDescent="0.25">
      <c r="A21" s="115" t="s">
        <v>110</v>
      </c>
      <c r="B21" s="115" t="s">
        <v>206</v>
      </c>
      <c r="C21" s="115" t="s">
        <v>92</v>
      </c>
      <c r="D21" s="115" t="s">
        <v>205</v>
      </c>
      <c r="E21" s="115" t="s">
        <v>110</v>
      </c>
      <c r="F21" s="113">
        <v>335322951</v>
      </c>
      <c r="G21" s="114">
        <v>0</v>
      </c>
      <c r="H21" s="114">
        <v>0</v>
      </c>
      <c r="I21" s="114">
        <v>0</v>
      </c>
      <c r="J21" s="114">
        <v>0</v>
      </c>
      <c r="K21" s="114">
        <v>0</v>
      </c>
      <c r="L21" s="114">
        <v>0</v>
      </c>
      <c r="M21" s="113">
        <v>335322951</v>
      </c>
      <c r="N21" s="114">
        <v>0</v>
      </c>
      <c r="O21" s="113">
        <v>58303177</v>
      </c>
      <c r="P21" s="113">
        <v>58303177</v>
      </c>
      <c r="Q21" s="114">
        <v>0</v>
      </c>
      <c r="R21" s="113">
        <v>277019774</v>
      </c>
      <c r="S21" s="114">
        <v>0</v>
      </c>
      <c r="T21" s="113">
        <v>58303177</v>
      </c>
      <c r="U21" s="113">
        <v>58303177</v>
      </c>
      <c r="V21" s="113">
        <v>277019774</v>
      </c>
      <c r="W21" s="113">
        <v>58190097</v>
      </c>
      <c r="X21" s="114">
        <v>0</v>
      </c>
      <c r="Y21" s="113">
        <v>37882797</v>
      </c>
      <c r="Z21" s="113">
        <v>37882797</v>
      </c>
      <c r="AA21" s="113">
        <v>20420380</v>
      </c>
    </row>
    <row r="22" spans="1:27" ht="16.5" hidden="1" customHeight="1" x14ac:dyDescent="0.25">
      <c r="A22" s="115" t="s">
        <v>204</v>
      </c>
      <c r="B22" s="115" t="s">
        <v>203</v>
      </c>
      <c r="C22" s="115" t="s">
        <v>92</v>
      </c>
      <c r="D22" s="115" t="s">
        <v>202</v>
      </c>
      <c r="E22" s="115" t="s">
        <v>90</v>
      </c>
      <c r="F22" s="113">
        <v>95788061</v>
      </c>
      <c r="G22" s="114">
        <v>0</v>
      </c>
      <c r="H22" s="114">
        <v>0</v>
      </c>
      <c r="I22" s="114">
        <v>0</v>
      </c>
      <c r="J22" s="114">
        <v>0</v>
      </c>
      <c r="K22" s="114">
        <v>0</v>
      </c>
      <c r="L22" s="114">
        <v>0</v>
      </c>
      <c r="M22" s="113">
        <v>95788061</v>
      </c>
      <c r="N22" s="114">
        <v>0</v>
      </c>
      <c r="O22" s="113">
        <v>22961500</v>
      </c>
      <c r="P22" s="113">
        <v>22961500</v>
      </c>
      <c r="Q22" s="114">
        <v>0</v>
      </c>
      <c r="R22" s="113">
        <v>72826561</v>
      </c>
      <c r="S22" s="114">
        <v>0</v>
      </c>
      <c r="T22" s="113">
        <v>22961500</v>
      </c>
      <c r="U22" s="113">
        <v>22961500</v>
      </c>
      <c r="V22" s="113">
        <v>72826561</v>
      </c>
      <c r="W22" s="113">
        <v>22961500</v>
      </c>
      <c r="X22" s="114">
        <v>0</v>
      </c>
      <c r="Y22" s="113">
        <v>14977800</v>
      </c>
      <c r="Z22" s="113">
        <v>14977800</v>
      </c>
      <c r="AA22" s="113">
        <v>7983700</v>
      </c>
    </row>
    <row r="23" spans="1:27" ht="16.5" hidden="1" customHeight="1" x14ac:dyDescent="0.25">
      <c r="A23" s="115" t="s">
        <v>201</v>
      </c>
      <c r="B23" s="115" t="s">
        <v>200</v>
      </c>
      <c r="C23" s="115" t="s">
        <v>92</v>
      </c>
      <c r="D23" s="115" t="s">
        <v>199</v>
      </c>
      <c r="E23" s="115" t="s">
        <v>90</v>
      </c>
      <c r="F23" s="113">
        <v>67849877</v>
      </c>
      <c r="G23" s="114">
        <v>0</v>
      </c>
      <c r="H23" s="114">
        <v>0</v>
      </c>
      <c r="I23" s="114">
        <v>0</v>
      </c>
      <c r="J23" s="114">
        <v>0</v>
      </c>
      <c r="K23" s="114">
        <v>0</v>
      </c>
      <c r="L23" s="114">
        <v>0</v>
      </c>
      <c r="M23" s="113">
        <v>67849877</v>
      </c>
      <c r="N23" s="114">
        <v>0</v>
      </c>
      <c r="O23" s="113">
        <v>16263500</v>
      </c>
      <c r="P23" s="113">
        <v>16263500</v>
      </c>
      <c r="Q23" s="114">
        <v>0</v>
      </c>
      <c r="R23" s="113">
        <v>51586377</v>
      </c>
      <c r="S23" s="114">
        <v>0</v>
      </c>
      <c r="T23" s="113">
        <v>16263500</v>
      </c>
      <c r="U23" s="113">
        <v>16263500</v>
      </c>
      <c r="V23" s="113">
        <v>51586377</v>
      </c>
      <c r="W23" s="113">
        <v>16263500</v>
      </c>
      <c r="X23" s="114">
        <v>0</v>
      </c>
      <c r="Y23" s="113">
        <v>10608800</v>
      </c>
      <c r="Z23" s="113">
        <v>10608800</v>
      </c>
      <c r="AA23" s="113">
        <v>5654700</v>
      </c>
    </row>
    <row r="24" spans="1:27" ht="16.5" hidden="1" customHeight="1" x14ac:dyDescent="0.25">
      <c r="A24" s="115" t="s">
        <v>198</v>
      </c>
      <c r="B24" s="115" t="s">
        <v>197</v>
      </c>
      <c r="C24" s="115" t="s">
        <v>92</v>
      </c>
      <c r="D24" s="115" t="s">
        <v>196</v>
      </c>
      <c r="E24" s="115" t="s">
        <v>90</v>
      </c>
      <c r="F24" s="113">
        <v>81357880</v>
      </c>
      <c r="G24" s="114">
        <v>0</v>
      </c>
      <c r="H24" s="114">
        <v>0</v>
      </c>
      <c r="I24" s="114">
        <v>0</v>
      </c>
      <c r="J24" s="114">
        <v>0</v>
      </c>
      <c r="K24" s="114">
        <v>0</v>
      </c>
      <c r="L24" s="114">
        <v>0</v>
      </c>
      <c r="M24" s="113">
        <v>81357880</v>
      </c>
      <c r="N24" s="114">
        <v>0</v>
      </c>
      <c r="O24" s="113">
        <v>132397</v>
      </c>
      <c r="P24" s="113">
        <v>132397</v>
      </c>
      <c r="Q24" s="114">
        <v>0</v>
      </c>
      <c r="R24" s="113">
        <v>81225483</v>
      </c>
      <c r="S24" s="114">
        <v>0</v>
      </c>
      <c r="T24" s="113">
        <v>132397</v>
      </c>
      <c r="U24" s="113">
        <v>132397</v>
      </c>
      <c r="V24" s="113">
        <v>81225483</v>
      </c>
      <c r="W24" s="113">
        <v>132397</v>
      </c>
      <c r="X24" s="114">
        <v>0</v>
      </c>
      <c r="Y24" s="113">
        <v>132397</v>
      </c>
      <c r="Z24" s="113">
        <v>132397</v>
      </c>
      <c r="AA24" s="114">
        <v>0</v>
      </c>
    </row>
    <row r="25" spans="1:27" ht="16.5" hidden="1" customHeight="1" x14ac:dyDescent="0.25">
      <c r="A25" s="115" t="s">
        <v>195</v>
      </c>
      <c r="B25" s="115" t="s">
        <v>194</v>
      </c>
      <c r="C25" s="115" t="s">
        <v>92</v>
      </c>
      <c r="D25" s="115" t="s">
        <v>193</v>
      </c>
      <c r="E25" s="115" t="s">
        <v>90</v>
      </c>
      <c r="F25" s="113">
        <v>38048157</v>
      </c>
      <c r="G25" s="114">
        <v>0</v>
      </c>
      <c r="H25" s="114">
        <v>0</v>
      </c>
      <c r="I25" s="114">
        <v>0</v>
      </c>
      <c r="J25" s="114">
        <v>0</v>
      </c>
      <c r="K25" s="114">
        <v>0</v>
      </c>
      <c r="L25" s="114">
        <v>0</v>
      </c>
      <c r="M25" s="113">
        <v>38048157</v>
      </c>
      <c r="N25" s="114">
        <v>0</v>
      </c>
      <c r="O25" s="113">
        <v>7957900</v>
      </c>
      <c r="P25" s="113">
        <v>7957900</v>
      </c>
      <c r="Q25" s="114">
        <v>0</v>
      </c>
      <c r="R25" s="113">
        <v>30090257</v>
      </c>
      <c r="S25" s="114">
        <v>0</v>
      </c>
      <c r="T25" s="113">
        <v>7957900</v>
      </c>
      <c r="U25" s="113">
        <v>7957900</v>
      </c>
      <c r="V25" s="113">
        <v>30090257</v>
      </c>
      <c r="W25" s="113">
        <v>7957900</v>
      </c>
      <c r="X25" s="114">
        <v>0</v>
      </c>
      <c r="Y25" s="113">
        <v>5147800</v>
      </c>
      <c r="Z25" s="113">
        <v>5147800</v>
      </c>
      <c r="AA25" s="113">
        <v>2810100</v>
      </c>
    </row>
    <row r="26" spans="1:27" ht="16.5" hidden="1" customHeight="1" x14ac:dyDescent="0.25">
      <c r="A26" s="115" t="s">
        <v>192</v>
      </c>
      <c r="B26" s="115" t="s">
        <v>191</v>
      </c>
      <c r="C26" s="115" t="s">
        <v>92</v>
      </c>
      <c r="D26" s="115" t="s">
        <v>190</v>
      </c>
      <c r="E26" s="115" t="s">
        <v>90</v>
      </c>
      <c r="F26" s="113">
        <v>4718781</v>
      </c>
      <c r="G26" s="114">
        <v>0</v>
      </c>
      <c r="H26" s="114">
        <v>0</v>
      </c>
      <c r="I26" s="114">
        <v>0</v>
      </c>
      <c r="J26" s="114">
        <v>0</v>
      </c>
      <c r="K26" s="114">
        <v>0</v>
      </c>
      <c r="L26" s="114">
        <v>0</v>
      </c>
      <c r="M26" s="113">
        <v>4718781</v>
      </c>
      <c r="N26" s="114">
        <v>0</v>
      </c>
      <c r="O26" s="113">
        <v>1038280</v>
      </c>
      <c r="P26" s="113">
        <v>1038280</v>
      </c>
      <c r="Q26" s="114">
        <v>0</v>
      </c>
      <c r="R26" s="113">
        <v>3680501</v>
      </c>
      <c r="S26" s="114">
        <v>0</v>
      </c>
      <c r="T26" s="113">
        <v>1038280</v>
      </c>
      <c r="U26" s="113">
        <v>1038280</v>
      </c>
      <c r="V26" s="113">
        <v>3680501</v>
      </c>
      <c r="W26" s="113">
        <v>925200</v>
      </c>
      <c r="X26" s="114">
        <v>0</v>
      </c>
      <c r="Y26" s="113">
        <v>579600</v>
      </c>
      <c r="Z26" s="113">
        <v>579600</v>
      </c>
      <c r="AA26" s="113">
        <v>458680</v>
      </c>
    </row>
    <row r="27" spans="1:27" ht="16.5" hidden="1" customHeight="1" x14ac:dyDescent="0.25">
      <c r="A27" s="115" t="s">
        <v>189</v>
      </c>
      <c r="B27" s="115" t="s">
        <v>188</v>
      </c>
      <c r="C27" s="115" t="s">
        <v>92</v>
      </c>
      <c r="D27" s="115" t="s">
        <v>187</v>
      </c>
      <c r="E27" s="115" t="s">
        <v>90</v>
      </c>
      <c r="F27" s="113">
        <v>28536117</v>
      </c>
      <c r="G27" s="114">
        <v>0</v>
      </c>
      <c r="H27" s="114">
        <v>0</v>
      </c>
      <c r="I27" s="114">
        <v>0</v>
      </c>
      <c r="J27" s="114">
        <v>0</v>
      </c>
      <c r="K27" s="114">
        <v>0</v>
      </c>
      <c r="L27" s="114">
        <v>0</v>
      </c>
      <c r="M27" s="113">
        <v>28536117</v>
      </c>
      <c r="N27" s="114">
        <v>0</v>
      </c>
      <c r="O27" s="113">
        <v>5969500</v>
      </c>
      <c r="P27" s="113">
        <v>5969500</v>
      </c>
      <c r="Q27" s="114">
        <v>0</v>
      </c>
      <c r="R27" s="113">
        <v>22566617</v>
      </c>
      <c r="S27" s="114">
        <v>0</v>
      </c>
      <c r="T27" s="113">
        <v>5969500</v>
      </c>
      <c r="U27" s="113">
        <v>5969500</v>
      </c>
      <c r="V27" s="113">
        <v>22566617</v>
      </c>
      <c r="W27" s="113">
        <v>5969500</v>
      </c>
      <c r="X27" s="114">
        <v>0</v>
      </c>
      <c r="Y27" s="113">
        <v>3861700</v>
      </c>
      <c r="Z27" s="113">
        <v>3861700</v>
      </c>
      <c r="AA27" s="113">
        <v>2107800</v>
      </c>
    </row>
    <row r="28" spans="1:27" ht="16.5" hidden="1" customHeight="1" x14ac:dyDescent="0.25">
      <c r="A28" s="115" t="s">
        <v>186</v>
      </c>
      <c r="B28" s="115" t="s">
        <v>185</v>
      </c>
      <c r="C28" s="115" t="s">
        <v>92</v>
      </c>
      <c r="D28" s="115" t="s">
        <v>184</v>
      </c>
      <c r="E28" s="115" t="s">
        <v>90</v>
      </c>
      <c r="F28" s="113">
        <v>19024078</v>
      </c>
      <c r="G28" s="114">
        <v>0</v>
      </c>
      <c r="H28" s="114">
        <v>0</v>
      </c>
      <c r="I28" s="114">
        <v>0</v>
      </c>
      <c r="J28" s="114">
        <v>0</v>
      </c>
      <c r="K28" s="114">
        <v>0</v>
      </c>
      <c r="L28" s="114">
        <v>0</v>
      </c>
      <c r="M28" s="113">
        <v>19024078</v>
      </c>
      <c r="N28" s="114">
        <v>0</v>
      </c>
      <c r="O28" s="113">
        <v>3980100</v>
      </c>
      <c r="P28" s="113">
        <v>3980100</v>
      </c>
      <c r="Q28" s="114">
        <v>0</v>
      </c>
      <c r="R28" s="113">
        <v>15043978</v>
      </c>
      <c r="S28" s="114">
        <v>0</v>
      </c>
      <c r="T28" s="113">
        <v>3980100</v>
      </c>
      <c r="U28" s="113">
        <v>3980100</v>
      </c>
      <c r="V28" s="113">
        <v>15043978</v>
      </c>
      <c r="W28" s="113">
        <v>3980100</v>
      </c>
      <c r="X28" s="114">
        <v>0</v>
      </c>
      <c r="Y28" s="113">
        <v>2574700</v>
      </c>
      <c r="Z28" s="113">
        <v>2574700</v>
      </c>
      <c r="AA28" s="113">
        <v>1405400</v>
      </c>
    </row>
    <row r="29" spans="1:27" ht="16.5" hidden="1" customHeight="1" x14ac:dyDescent="0.25">
      <c r="A29" s="115" t="s">
        <v>110</v>
      </c>
      <c r="B29" s="115" t="s">
        <v>183</v>
      </c>
      <c r="C29" s="115" t="s">
        <v>92</v>
      </c>
      <c r="D29" s="115" t="s">
        <v>182</v>
      </c>
      <c r="E29" s="115" t="s">
        <v>110</v>
      </c>
      <c r="F29" s="113">
        <v>67181020</v>
      </c>
      <c r="G29" s="114">
        <v>0</v>
      </c>
      <c r="H29" s="114">
        <v>0</v>
      </c>
      <c r="I29" s="114">
        <v>0</v>
      </c>
      <c r="J29" s="114">
        <v>0</v>
      </c>
      <c r="K29" s="114">
        <v>0</v>
      </c>
      <c r="L29" s="114">
        <v>0</v>
      </c>
      <c r="M29" s="113">
        <v>67181020</v>
      </c>
      <c r="N29" s="114">
        <v>0</v>
      </c>
      <c r="O29" s="113">
        <v>4721246</v>
      </c>
      <c r="P29" s="113">
        <v>4721246</v>
      </c>
      <c r="Q29" s="114">
        <v>0</v>
      </c>
      <c r="R29" s="113">
        <v>62459774</v>
      </c>
      <c r="S29" s="114">
        <v>0</v>
      </c>
      <c r="T29" s="113">
        <v>4721246</v>
      </c>
      <c r="U29" s="113">
        <v>4721246</v>
      </c>
      <c r="V29" s="113">
        <v>62459774</v>
      </c>
      <c r="W29" s="113">
        <v>4721246</v>
      </c>
      <c r="X29" s="114">
        <v>0</v>
      </c>
      <c r="Y29" s="113">
        <v>4721246</v>
      </c>
      <c r="Z29" s="113">
        <v>4721246</v>
      </c>
      <c r="AA29" s="114">
        <v>0</v>
      </c>
    </row>
    <row r="30" spans="1:27" ht="16.5" hidden="1" customHeight="1" x14ac:dyDescent="0.25">
      <c r="A30" s="115" t="s">
        <v>110</v>
      </c>
      <c r="B30" s="115" t="s">
        <v>181</v>
      </c>
      <c r="C30" s="115" t="s">
        <v>92</v>
      </c>
      <c r="D30" s="115" t="s">
        <v>180</v>
      </c>
      <c r="E30" s="115" t="s">
        <v>110</v>
      </c>
      <c r="F30" s="113">
        <v>67181020</v>
      </c>
      <c r="G30" s="114">
        <v>0</v>
      </c>
      <c r="H30" s="114">
        <v>0</v>
      </c>
      <c r="I30" s="114">
        <v>0</v>
      </c>
      <c r="J30" s="114">
        <v>0</v>
      </c>
      <c r="K30" s="114">
        <v>0</v>
      </c>
      <c r="L30" s="114">
        <v>0</v>
      </c>
      <c r="M30" s="113">
        <v>67181020</v>
      </c>
      <c r="N30" s="114">
        <v>0</v>
      </c>
      <c r="O30" s="113">
        <v>4721246</v>
      </c>
      <c r="P30" s="113">
        <v>4721246</v>
      </c>
      <c r="Q30" s="114">
        <v>0</v>
      </c>
      <c r="R30" s="113">
        <v>62459774</v>
      </c>
      <c r="S30" s="114">
        <v>0</v>
      </c>
      <c r="T30" s="113">
        <v>4721246</v>
      </c>
      <c r="U30" s="113">
        <v>4721246</v>
      </c>
      <c r="V30" s="113">
        <v>62459774</v>
      </c>
      <c r="W30" s="113">
        <v>4721246</v>
      </c>
      <c r="X30" s="114">
        <v>0</v>
      </c>
      <c r="Y30" s="113">
        <v>4721246</v>
      </c>
      <c r="Z30" s="113">
        <v>4721246</v>
      </c>
      <c r="AA30" s="114">
        <v>0</v>
      </c>
    </row>
    <row r="31" spans="1:27" ht="16.5" hidden="1" customHeight="1" x14ac:dyDescent="0.25">
      <c r="A31" s="115" t="s">
        <v>179</v>
      </c>
      <c r="B31" s="115" t="s">
        <v>178</v>
      </c>
      <c r="C31" s="115" t="s">
        <v>92</v>
      </c>
      <c r="D31" s="115" t="s">
        <v>177</v>
      </c>
      <c r="E31" s="115" t="s">
        <v>90</v>
      </c>
      <c r="F31" s="113">
        <v>52870104</v>
      </c>
      <c r="G31" s="114">
        <v>0</v>
      </c>
      <c r="H31" s="114">
        <v>0</v>
      </c>
      <c r="I31" s="114">
        <v>0</v>
      </c>
      <c r="J31" s="114">
        <v>0</v>
      </c>
      <c r="K31" s="114">
        <v>0</v>
      </c>
      <c r="L31" s="114">
        <v>0</v>
      </c>
      <c r="M31" s="113">
        <v>52870104</v>
      </c>
      <c r="N31" s="114">
        <v>0</v>
      </c>
      <c r="O31" s="113">
        <v>4340308</v>
      </c>
      <c r="P31" s="113">
        <v>4340308</v>
      </c>
      <c r="Q31" s="114">
        <v>0</v>
      </c>
      <c r="R31" s="113">
        <v>48529796</v>
      </c>
      <c r="S31" s="114">
        <v>0</v>
      </c>
      <c r="T31" s="113">
        <v>4340308</v>
      </c>
      <c r="U31" s="113">
        <v>4340308</v>
      </c>
      <c r="V31" s="113">
        <v>48529796</v>
      </c>
      <c r="W31" s="113">
        <v>4340308</v>
      </c>
      <c r="X31" s="114">
        <v>0</v>
      </c>
      <c r="Y31" s="113">
        <v>4340308</v>
      </c>
      <c r="Z31" s="113">
        <v>4340308</v>
      </c>
      <c r="AA31" s="114">
        <v>0</v>
      </c>
    </row>
    <row r="32" spans="1:27" ht="16.5" hidden="1" customHeight="1" x14ac:dyDescent="0.25">
      <c r="A32" s="115" t="s">
        <v>176</v>
      </c>
      <c r="B32" s="115" t="s">
        <v>175</v>
      </c>
      <c r="C32" s="115" t="s">
        <v>92</v>
      </c>
      <c r="D32" s="115" t="s">
        <v>174</v>
      </c>
      <c r="E32" s="115" t="s">
        <v>107</v>
      </c>
      <c r="F32" s="113">
        <v>10000000</v>
      </c>
      <c r="G32" s="114">
        <v>0</v>
      </c>
      <c r="H32" s="114">
        <v>0</v>
      </c>
      <c r="I32" s="114">
        <v>0</v>
      </c>
      <c r="J32" s="114">
        <v>0</v>
      </c>
      <c r="K32" s="114">
        <v>0</v>
      </c>
      <c r="L32" s="114">
        <v>0</v>
      </c>
      <c r="M32" s="113">
        <v>10000000</v>
      </c>
      <c r="N32" s="114">
        <v>0</v>
      </c>
      <c r="O32" s="114">
        <v>0</v>
      </c>
      <c r="P32" s="114">
        <v>0</v>
      </c>
      <c r="Q32" s="114">
        <v>0</v>
      </c>
      <c r="R32" s="113">
        <v>10000000</v>
      </c>
      <c r="S32" s="114">
        <v>0</v>
      </c>
      <c r="T32" s="114">
        <v>0</v>
      </c>
      <c r="U32" s="114">
        <v>0</v>
      </c>
      <c r="V32" s="113">
        <v>10000000</v>
      </c>
      <c r="W32" s="114">
        <v>0</v>
      </c>
      <c r="X32" s="114">
        <v>0</v>
      </c>
      <c r="Y32" s="114">
        <v>0</v>
      </c>
      <c r="Z32" s="114">
        <v>0</v>
      </c>
      <c r="AA32" s="114">
        <v>0</v>
      </c>
    </row>
    <row r="33" spans="1:27" ht="16.5" hidden="1" customHeight="1" x14ac:dyDescent="0.25">
      <c r="A33" s="115" t="s">
        <v>173</v>
      </c>
      <c r="B33" s="115" t="s">
        <v>172</v>
      </c>
      <c r="C33" s="115" t="s">
        <v>92</v>
      </c>
      <c r="D33" s="115" t="s">
        <v>171</v>
      </c>
      <c r="E33" s="115" t="s">
        <v>90</v>
      </c>
      <c r="F33" s="113">
        <v>4310916</v>
      </c>
      <c r="G33" s="114">
        <v>0</v>
      </c>
      <c r="H33" s="114">
        <v>0</v>
      </c>
      <c r="I33" s="114">
        <v>0</v>
      </c>
      <c r="J33" s="114">
        <v>0</v>
      </c>
      <c r="K33" s="114">
        <v>0</v>
      </c>
      <c r="L33" s="114">
        <v>0</v>
      </c>
      <c r="M33" s="113">
        <v>4310916</v>
      </c>
      <c r="N33" s="114">
        <v>0</v>
      </c>
      <c r="O33" s="113">
        <v>380938</v>
      </c>
      <c r="P33" s="113">
        <v>380938</v>
      </c>
      <c r="Q33" s="114">
        <v>0</v>
      </c>
      <c r="R33" s="113">
        <v>3929978</v>
      </c>
      <c r="S33" s="114">
        <v>0</v>
      </c>
      <c r="T33" s="113">
        <v>380938</v>
      </c>
      <c r="U33" s="113">
        <v>380938</v>
      </c>
      <c r="V33" s="113">
        <v>3929978</v>
      </c>
      <c r="W33" s="113">
        <v>380938</v>
      </c>
      <c r="X33" s="114">
        <v>0</v>
      </c>
      <c r="Y33" s="113">
        <v>380938</v>
      </c>
      <c r="Z33" s="113">
        <v>380938</v>
      </c>
      <c r="AA33" s="114">
        <v>0</v>
      </c>
    </row>
    <row r="34" spans="1:27" ht="16.5" hidden="1" customHeight="1" x14ac:dyDescent="0.25">
      <c r="A34" s="115" t="s">
        <v>110</v>
      </c>
      <c r="B34" s="115" t="s">
        <v>170</v>
      </c>
      <c r="C34" s="115" t="s">
        <v>92</v>
      </c>
      <c r="D34" s="115" t="s">
        <v>169</v>
      </c>
      <c r="E34" s="115" t="s">
        <v>110</v>
      </c>
      <c r="F34" s="113">
        <v>788491311</v>
      </c>
      <c r="G34" s="114">
        <v>0</v>
      </c>
      <c r="H34" s="114">
        <v>0</v>
      </c>
      <c r="I34" s="114">
        <v>0</v>
      </c>
      <c r="J34" s="114">
        <v>0</v>
      </c>
      <c r="K34" s="114">
        <v>0</v>
      </c>
      <c r="L34" s="114">
        <v>0</v>
      </c>
      <c r="M34" s="113">
        <v>788491311</v>
      </c>
      <c r="N34" s="114">
        <v>0</v>
      </c>
      <c r="O34" s="113">
        <v>537878178</v>
      </c>
      <c r="P34" s="113">
        <v>537878178</v>
      </c>
      <c r="Q34" s="114">
        <v>0</v>
      </c>
      <c r="R34" s="113">
        <v>250613133</v>
      </c>
      <c r="S34" s="114">
        <v>0</v>
      </c>
      <c r="T34" s="113">
        <v>510632088</v>
      </c>
      <c r="U34" s="113">
        <v>510632088</v>
      </c>
      <c r="V34" s="113">
        <v>277859223</v>
      </c>
      <c r="W34" s="113">
        <v>126788852</v>
      </c>
      <c r="X34" s="114">
        <v>0</v>
      </c>
      <c r="Y34" s="113">
        <v>126788852</v>
      </c>
      <c r="Z34" s="113">
        <v>126788852</v>
      </c>
      <c r="AA34" s="113">
        <v>383843236</v>
      </c>
    </row>
    <row r="35" spans="1:27" ht="16.5" hidden="1" customHeight="1" x14ac:dyDescent="0.25">
      <c r="A35" s="115" t="s">
        <v>110</v>
      </c>
      <c r="B35" s="115" t="s">
        <v>168</v>
      </c>
      <c r="C35" s="115" t="s">
        <v>92</v>
      </c>
      <c r="D35" s="115" t="s">
        <v>167</v>
      </c>
      <c r="E35" s="115" t="s">
        <v>110</v>
      </c>
      <c r="F35" s="113">
        <v>788491311</v>
      </c>
      <c r="G35" s="114">
        <v>0</v>
      </c>
      <c r="H35" s="114">
        <v>0</v>
      </c>
      <c r="I35" s="114">
        <v>0</v>
      </c>
      <c r="J35" s="114">
        <v>0</v>
      </c>
      <c r="K35" s="114">
        <v>0</v>
      </c>
      <c r="L35" s="114">
        <v>0</v>
      </c>
      <c r="M35" s="113">
        <v>788491311</v>
      </c>
      <c r="N35" s="114">
        <v>0</v>
      </c>
      <c r="O35" s="113">
        <v>537878178</v>
      </c>
      <c r="P35" s="113">
        <v>537878178</v>
      </c>
      <c r="Q35" s="114">
        <v>0</v>
      </c>
      <c r="R35" s="113">
        <v>250613133</v>
      </c>
      <c r="S35" s="114">
        <v>0</v>
      </c>
      <c r="T35" s="113">
        <v>510632088</v>
      </c>
      <c r="U35" s="113">
        <v>510632088</v>
      </c>
      <c r="V35" s="113">
        <v>277859223</v>
      </c>
      <c r="W35" s="113">
        <v>126788852</v>
      </c>
      <c r="X35" s="114">
        <v>0</v>
      </c>
      <c r="Y35" s="113">
        <v>126788852</v>
      </c>
      <c r="Z35" s="113">
        <v>126788852</v>
      </c>
      <c r="AA35" s="113">
        <v>383843236</v>
      </c>
    </row>
    <row r="36" spans="1:27" ht="16.5" hidden="1" customHeight="1" x14ac:dyDescent="0.25">
      <c r="A36" s="115" t="s">
        <v>110</v>
      </c>
      <c r="B36" s="115" t="s">
        <v>166</v>
      </c>
      <c r="C36" s="115" t="s">
        <v>92</v>
      </c>
      <c r="D36" s="115" t="s">
        <v>165</v>
      </c>
      <c r="E36" s="115" t="s">
        <v>110</v>
      </c>
      <c r="F36" s="113">
        <v>82118061</v>
      </c>
      <c r="G36" s="114">
        <v>0</v>
      </c>
      <c r="H36" s="114">
        <v>0</v>
      </c>
      <c r="I36" s="114">
        <v>0</v>
      </c>
      <c r="J36" s="114">
        <v>0</v>
      </c>
      <c r="K36" s="114">
        <v>0</v>
      </c>
      <c r="L36" s="114">
        <v>0</v>
      </c>
      <c r="M36" s="113">
        <v>82118061</v>
      </c>
      <c r="N36" s="114">
        <v>0</v>
      </c>
      <c r="O36" s="113">
        <v>23127471</v>
      </c>
      <c r="P36" s="113">
        <v>23127471</v>
      </c>
      <c r="Q36" s="114">
        <v>0</v>
      </c>
      <c r="R36" s="113">
        <v>58990590</v>
      </c>
      <c r="S36" s="114">
        <v>0</v>
      </c>
      <c r="T36" s="113">
        <v>3300000</v>
      </c>
      <c r="U36" s="113">
        <v>3300000</v>
      </c>
      <c r="V36" s="113">
        <v>78818061</v>
      </c>
      <c r="W36" s="113">
        <v>275000</v>
      </c>
      <c r="X36" s="114">
        <v>0</v>
      </c>
      <c r="Y36" s="113">
        <v>275000</v>
      </c>
      <c r="Z36" s="113">
        <v>275000</v>
      </c>
      <c r="AA36" s="113">
        <v>3025000</v>
      </c>
    </row>
    <row r="37" spans="1:27" ht="16.5" hidden="1" customHeight="1" x14ac:dyDescent="0.25">
      <c r="A37" s="115" t="s">
        <v>164</v>
      </c>
      <c r="B37" s="115" t="s">
        <v>163</v>
      </c>
      <c r="C37" s="115" t="s">
        <v>92</v>
      </c>
      <c r="D37" s="115" t="s">
        <v>162</v>
      </c>
      <c r="E37" s="115" t="s">
        <v>90</v>
      </c>
      <c r="F37" s="113">
        <v>13118061</v>
      </c>
      <c r="G37" s="114">
        <v>0</v>
      </c>
      <c r="H37" s="114">
        <v>0</v>
      </c>
      <c r="I37" s="114">
        <v>0</v>
      </c>
      <c r="J37" s="114">
        <v>0</v>
      </c>
      <c r="K37" s="114">
        <v>0</v>
      </c>
      <c r="L37" s="114">
        <v>0</v>
      </c>
      <c r="M37" s="113">
        <v>13118061</v>
      </c>
      <c r="N37" s="114">
        <v>0</v>
      </c>
      <c r="O37" s="113">
        <v>3300000</v>
      </c>
      <c r="P37" s="113">
        <v>3300000</v>
      </c>
      <c r="Q37" s="114">
        <v>0</v>
      </c>
      <c r="R37" s="113">
        <v>9818061</v>
      </c>
      <c r="S37" s="114">
        <v>0</v>
      </c>
      <c r="T37" s="113">
        <v>3300000</v>
      </c>
      <c r="U37" s="113">
        <v>3300000</v>
      </c>
      <c r="V37" s="113">
        <v>9818061</v>
      </c>
      <c r="W37" s="113">
        <v>275000</v>
      </c>
      <c r="X37" s="114">
        <v>0</v>
      </c>
      <c r="Y37" s="113">
        <v>275000</v>
      </c>
      <c r="Z37" s="113">
        <v>275000</v>
      </c>
      <c r="AA37" s="113">
        <v>3025000</v>
      </c>
    </row>
    <row r="38" spans="1:27" ht="16.5" hidden="1" customHeight="1" x14ac:dyDescent="0.25">
      <c r="A38" s="115" t="s">
        <v>161</v>
      </c>
      <c r="B38" s="115" t="s">
        <v>160</v>
      </c>
      <c r="C38" s="115" t="s">
        <v>92</v>
      </c>
      <c r="D38" s="115" t="s">
        <v>159</v>
      </c>
      <c r="E38" s="115" t="s">
        <v>90</v>
      </c>
      <c r="F38" s="113">
        <v>39000000</v>
      </c>
      <c r="G38" s="114">
        <v>0</v>
      </c>
      <c r="H38" s="114">
        <v>0</v>
      </c>
      <c r="I38" s="114">
        <v>0</v>
      </c>
      <c r="J38" s="114">
        <v>0</v>
      </c>
      <c r="K38" s="114">
        <v>0</v>
      </c>
      <c r="L38" s="114">
        <v>0</v>
      </c>
      <c r="M38" s="113">
        <v>39000000</v>
      </c>
      <c r="N38" s="114">
        <v>0</v>
      </c>
      <c r="O38" s="113">
        <v>19827471</v>
      </c>
      <c r="P38" s="113">
        <v>19827471</v>
      </c>
      <c r="Q38" s="114">
        <v>0</v>
      </c>
      <c r="R38" s="113">
        <v>19172529</v>
      </c>
      <c r="S38" s="114">
        <v>0</v>
      </c>
      <c r="T38" s="114">
        <v>0</v>
      </c>
      <c r="U38" s="114">
        <v>0</v>
      </c>
      <c r="V38" s="113">
        <v>39000000</v>
      </c>
      <c r="W38" s="114">
        <v>0</v>
      </c>
      <c r="X38" s="114">
        <v>0</v>
      </c>
      <c r="Y38" s="114">
        <v>0</v>
      </c>
      <c r="Z38" s="114">
        <v>0</v>
      </c>
      <c r="AA38" s="114">
        <v>0</v>
      </c>
    </row>
    <row r="39" spans="1:27" ht="16.5" hidden="1" customHeight="1" x14ac:dyDescent="0.25">
      <c r="A39" s="115" t="s">
        <v>158</v>
      </c>
      <c r="B39" s="115" t="s">
        <v>157</v>
      </c>
      <c r="C39" s="115" t="s">
        <v>92</v>
      </c>
      <c r="D39" s="115" t="s">
        <v>156</v>
      </c>
      <c r="E39" s="115" t="s">
        <v>90</v>
      </c>
      <c r="F39" s="113">
        <v>30000000</v>
      </c>
      <c r="G39" s="114">
        <v>0</v>
      </c>
      <c r="H39" s="114">
        <v>0</v>
      </c>
      <c r="I39" s="114">
        <v>0</v>
      </c>
      <c r="J39" s="114">
        <v>0</v>
      </c>
      <c r="K39" s="114">
        <v>0</v>
      </c>
      <c r="L39" s="114">
        <v>0</v>
      </c>
      <c r="M39" s="113">
        <v>30000000</v>
      </c>
      <c r="N39" s="114">
        <v>0</v>
      </c>
      <c r="O39" s="114">
        <v>0</v>
      </c>
      <c r="P39" s="114">
        <v>0</v>
      </c>
      <c r="Q39" s="114">
        <v>0</v>
      </c>
      <c r="R39" s="113">
        <v>30000000</v>
      </c>
      <c r="S39" s="114">
        <v>0</v>
      </c>
      <c r="T39" s="114">
        <v>0</v>
      </c>
      <c r="U39" s="114">
        <v>0</v>
      </c>
      <c r="V39" s="113">
        <v>30000000</v>
      </c>
      <c r="W39" s="114">
        <v>0</v>
      </c>
      <c r="X39" s="114">
        <v>0</v>
      </c>
      <c r="Y39" s="114">
        <v>0</v>
      </c>
      <c r="Z39" s="114">
        <v>0</v>
      </c>
      <c r="AA39" s="114">
        <v>0</v>
      </c>
    </row>
    <row r="40" spans="1:27" ht="16.5" hidden="1" customHeight="1" x14ac:dyDescent="0.25">
      <c r="A40" s="115" t="s">
        <v>110</v>
      </c>
      <c r="B40" s="115" t="s">
        <v>155</v>
      </c>
      <c r="C40" s="115" t="s">
        <v>92</v>
      </c>
      <c r="D40" s="115" t="s">
        <v>121</v>
      </c>
      <c r="E40" s="115" t="s">
        <v>110</v>
      </c>
      <c r="F40" s="113">
        <v>706373250</v>
      </c>
      <c r="G40" s="114">
        <v>0</v>
      </c>
      <c r="H40" s="114">
        <v>0</v>
      </c>
      <c r="I40" s="114">
        <v>0</v>
      </c>
      <c r="J40" s="114">
        <v>0</v>
      </c>
      <c r="K40" s="114">
        <v>0</v>
      </c>
      <c r="L40" s="114">
        <v>0</v>
      </c>
      <c r="M40" s="113">
        <v>706373250</v>
      </c>
      <c r="N40" s="114">
        <v>0</v>
      </c>
      <c r="O40" s="113">
        <v>514750707</v>
      </c>
      <c r="P40" s="113">
        <v>514750707</v>
      </c>
      <c r="Q40" s="114">
        <v>0</v>
      </c>
      <c r="R40" s="113">
        <v>191622543</v>
      </c>
      <c r="S40" s="114">
        <v>0</v>
      </c>
      <c r="T40" s="113">
        <v>507332088</v>
      </c>
      <c r="U40" s="113">
        <v>507332088</v>
      </c>
      <c r="V40" s="113">
        <v>199041162</v>
      </c>
      <c r="W40" s="113">
        <v>126513852</v>
      </c>
      <c r="X40" s="114">
        <v>0</v>
      </c>
      <c r="Y40" s="113">
        <v>126513852</v>
      </c>
      <c r="Z40" s="113">
        <v>126513852</v>
      </c>
      <c r="AA40" s="113">
        <v>380818236</v>
      </c>
    </row>
    <row r="41" spans="1:27" ht="16.5" hidden="1" customHeight="1" x14ac:dyDescent="0.25">
      <c r="A41" s="115" t="s">
        <v>154</v>
      </c>
      <c r="B41" s="115" t="s">
        <v>153</v>
      </c>
      <c r="C41" s="115" t="s">
        <v>92</v>
      </c>
      <c r="D41" s="115" t="s">
        <v>152</v>
      </c>
      <c r="E41" s="115" t="s">
        <v>90</v>
      </c>
      <c r="F41" s="113">
        <v>2476902</v>
      </c>
      <c r="G41" s="114">
        <v>0</v>
      </c>
      <c r="H41" s="114">
        <v>0</v>
      </c>
      <c r="I41" s="114">
        <v>0</v>
      </c>
      <c r="J41" s="114">
        <v>0</v>
      </c>
      <c r="K41" s="114">
        <v>0</v>
      </c>
      <c r="L41" s="114">
        <v>0</v>
      </c>
      <c r="M41" s="113">
        <v>2476902</v>
      </c>
      <c r="N41" s="114">
        <v>0</v>
      </c>
      <c r="O41" s="113">
        <v>2200000</v>
      </c>
      <c r="P41" s="113">
        <v>2200000</v>
      </c>
      <c r="Q41" s="114">
        <v>0</v>
      </c>
      <c r="R41" s="113">
        <v>276902</v>
      </c>
      <c r="S41" s="114">
        <v>0</v>
      </c>
      <c r="T41" s="113">
        <v>2200000</v>
      </c>
      <c r="U41" s="113">
        <v>2200000</v>
      </c>
      <c r="V41" s="113">
        <v>276902</v>
      </c>
      <c r="W41" s="113">
        <v>183333</v>
      </c>
      <c r="X41" s="114">
        <v>0</v>
      </c>
      <c r="Y41" s="113">
        <v>183333</v>
      </c>
      <c r="Z41" s="113">
        <v>183333</v>
      </c>
      <c r="AA41" s="113">
        <v>2016667</v>
      </c>
    </row>
    <row r="42" spans="1:27" ht="16.5" hidden="1" customHeight="1" x14ac:dyDescent="0.25">
      <c r="A42" s="115" t="s">
        <v>151</v>
      </c>
      <c r="B42" s="115" t="s">
        <v>150</v>
      </c>
      <c r="C42" s="115" t="s">
        <v>92</v>
      </c>
      <c r="D42" s="115" t="s">
        <v>149</v>
      </c>
      <c r="E42" s="115" t="s">
        <v>90</v>
      </c>
      <c r="F42" s="113">
        <v>357179873</v>
      </c>
      <c r="G42" s="114">
        <v>0</v>
      </c>
      <c r="H42" s="114">
        <v>0</v>
      </c>
      <c r="I42" s="114">
        <v>0</v>
      </c>
      <c r="J42" s="114">
        <v>0</v>
      </c>
      <c r="K42" s="114">
        <v>0</v>
      </c>
      <c r="L42" s="114">
        <v>0</v>
      </c>
      <c r="M42" s="113">
        <v>357179873</v>
      </c>
      <c r="N42" s="114">
        <v>0</v>
      </c>
      <c r="O42" s="113">
        <v>327584615</v>
      </c>
      <c r="P42" s="113">
        <v>327584615</v>
      </c>
      <c r="Q42" s="114">
        <v>0</v>
      </c>
      <c r="R42" s="113">
        <v>29595258</v>
      </c>
      <c r="S42" s="114">
        <v>0</v>
      </c>
      <c r="T42" s="113">
        <v>320165996</v>
      </c>
      <c r="U42" s="113">
        <v>320165996</v>
      </c>
      <c r="V42" s="113">
        <v>37013877</v>
      </c>
      <c r="W42" s="113">
        <v>78506427</v>
      </c>
      <c r="X42" s="114">
        <v>0</v>
      </c>
      <c r="Y42" s="113">
        <v>78506427</v>
      </c>
      <c r="Z42" s="113">
        <v>78506427</v>
      </c>
      <c r="AA42" s="113">
        <v>241659569</v>
      </c>
    </row>
    <row r="43" spans="1:27" ht="16.5" hidden="1" customHeight="1" x14ac:dyDescent="0.25">
      <c r="A43" s="115" t="s">
        <v>148</v>
      </c>
      <c r="B43" s="115" t="s">
        <v>147</v>
      </c>
      <c r="C43" s="115" t="s">
        <v>92</v>
      </c>
      <c r="D43" s="115" t="s">
        <v>146</v>
      </c>
      <c r="E43" s="115" t="s">
        <v>90</v>
      </c>
      <c r="F43" s="113">
        <v>74316475</v>
      </c>
      <c r="G43" s="114">
        <v>0</v>
      </c>
      <c r="H43" s="114">
        <v>0</v>
      </c>
      <c r="I43" s="114">
        <v>0</v>
      </c>
      <c r="J43" s="114">
        <v>0</v>
      </c>
      <c r="K43" s="114">
        <v>0</v>
      </c>
      <c r="L43" s="114">
        <v>0</v>
      </c>
      <c r="M43" s="113">
        <v>74316475</v>
      </c>
      <c r="N43" s="114">
        <v>0</v>
      </c>
      <c r="O43" s="113">
        <v>10966092</v>
      </c>
      <c r="P43" s="113">
        <v>10966092</v>
      </c>
      <c r="Q43" s="114">
        <v>0</v>
      </c>
      <c r="R43" s="113">
        <v>63350383</v>
      </c>
      <c r="S43" s="114">
        <v>0</v>
      </c>
      <c r="T43" s="113">
        <v>10966092</v>
      </c>
      <c r="U43" s="113">
        <v>10966092</v>
      </c>
      <c r="V43" s="113">
        <v>63350383</v>
      </c>
      <c r="W43" s="113">
        <v>5924426</v>
      </c>
      <c r="X43" s="114">
        <v>0</v>
      </c>
      <c r="Y43" s="113">
        <v>5924426</v>
      </c>
      <c r="Z43" s="113">
        <v>5924426</v>
      </c>
      <c r="AA43" s="113">
        <v>5041666</v>
      </c>
    </row>
    <row r="44" spans="1:27" ht="16.5" hidden="1" customHeight="1" x14ac:dyDescent="0.25">
      <c r="A44" s="115" t="s">
        <v>145</v>
      </c>
      <c r="B44" s="115" t="s">
        <v>144</v>
      </c>
      <c r="C44" s="115" t="s">
        <v>92</v>
      </c>
      <c r="D44" s="115" t="s">
        <v>111</v>
      </c>
      <c r="E44" s="115" t="s">
        <v>90</v>
      </c>
      <c r="F44" s="113">
        <v>272400000</v>
      </c>
      <c r="G44" s="114">
        <v>0</v>
      </c>
      <c r="H44" s="114">
        <v>0</v>
      </c>
      <c r="I44" s="114">
        <v>0</v>
      </c>
      <c r="J44" s="114">
        <v>0</v>
      </c>
      <c r="K44" s="114">
        <v>0</v>
      </c>
      <c r="L44" s="114">
        <v>0</v>
      </c>
      <c r="M44" s="113">
        <v>272400000</v>
      </c>
      <c r="N44" s="114">
        <v>0</v>
      </c>
      <c r="O44" s="113">
        <v>174000000</v>
      </c>
      <c r="P44" s="113">
        <v>174000000</v>
      </c>
      <c r="Q44" s="114">
        <v>0</v>
      </c>
      <c r="R44" s="113">
        <v>98400000</v>
      </c>
      <c r="S44" s="114">
        <v>0</v>
      </c>
      <c r="T44" s="113">
        <v>174000000</v>
      </c>
      <c r="U44" s="113">
        <v>174000000</v>
      </c>
      <c r="V44" s="113">
        <v>98400000</v>
      </c>
      <c r="W44" s="113">
        <v>41899666</v>
      </c>
      <c r="X44" s="114">
        <v>0</v>
      </c>
      <c r="Y44" s="113">
        <v>41899666</v>
      </c>
      <c r="Z44" s="113">
        <v>41899666</v>
      </c>
      <c r="AA44" s="113">
        <v>132100334</v>
      </c>
    </row>
    <row r="45" spans="1:27" ht="16.5" hidden="1" customHeight="1" x14ac:dyDescent="0.25">
      <c r="A45" s="115" t="s">
        <v>110</v>
      </c>
      <c r="B45" s="115" t="s">
        <v>143</v>
      </c>
      <c r="C45" s="115" t="s">
        <v>92</v>
      </c>
      <c r="D45" s="115" t="s">
        <v>142</v>
      </c>
      <c r="E45" s="115" t="s">
        <v>110</v>
      </c>
      <c r="F45" s="113">
        <v>139809600</v>
      </c>
      <c r="G45" s="114">
        <v>0</v>
      </c>
      <c r="H45" s="114">
        <v>0</v>
      </c>
      <c r="I45" s="114">
        <v>0</v>
      </c>
      <c r="J45" s="114">
        <v>0</v>
      </c>
      <c r="K45" s="114">
        <v>0</v>
      </c>
      <c r="L45" s="114">
        <v>0</v>
      </c>
      <c r="M45" s="113">
        <v>139809600</v>
      </c>
      <c r="N45" s="114">
        <v>0</v>
      </c>
      <c r="O45" s="114">
        <v>0</v>
      </c>
      <c r="P45" s="114">
        <v>0</v>
      </c>
      <c r="Q45" s="114">
        <v>0</v>
      </c>
      <c r="R45" s="113">
        <v>139809600</v>
      </c>
      <c r="S45" s="114">
        <v>0</v>
      </c>
      <c r="T45" s="114">
        <v>0</v>
      </c>
      <c r="U45" s="114">
        <v>0</v>
      </c>
      <c r="V45" s="113">
        <v>139809600</v>
      </c>
      <c r="W45" s="114">
        <v>0</v>
      </c>
      <c r="X45" s="114">
        <v>0</v>
      </c>
      <c r="Y45" s="114">
        <v>0</v>
      </c>
      <c r="Z45" s="114">
        <v>0</v>
      </c>
      <c r="AA45" s="114">
        <v>0</v>
      </c>
    </row>
    <row r="46" spans="1:27" ht="16.5" hidden="1" customHeight="1" x14ac:dyDescent="0.25">
      <c r="A46" s="115" t="s">
        <v>110</v>
      </c>
      <c r="B46" s="115" t="s">
        <v>141</v>
      </c>
      <c r="C46" s="115" t="s">
        <v>92</v>
      </c>
      <c r="D46" s="115" t="s">
        <v>140</v>
      </c>
      <c r="E46" s="115" t="s">
        <v>110</v>
      </c>
      <c r="F46" s="113">
        <v>139809600</v>
      </c>
      <c r="G46" s="114">
        <v>0</v>
      </c>
      <c r="H46" s="114">
        <v>0</v>
      </c>
      <c r="I46" s="114">
        <v>0</v>
      </c>
      <c r="J46" s="114">
        <v>0</v>
      </c>
      <c r="K46" s="114">
        <v>0</v>
      </c>
      <c r="L46" s="114">
        <v>0</v>
      </c>
      <c r="M46" s="113">
        <v>139809600</v>
      </c>
      <c r="N46" s="114">
        <v>0</v>
      </c>
      <c r="O46" s="114">
        <v>0</v>
      </c>
      <c r="P46" s="114">
        <v>0</v>
      </c>
      <c r="Q46" s="114">
        <v>0</v>
      </c>
      <c r="R46" s="113">
        <v>139809600</v>
      </c>
      <c r="S46" s="114">
        <v>0</v>
      </c>
      <c r="T46" s="114">
        <v>0</v>
      </c>
      <c r="U46" s="114">
        <v>0</v>
      </c>
      <c r="V46" s="113">
        <v>139809600</v>
      </c>
      <c r="W46" s="114">
        <v>0</v>
      </c>
      <c r="X46" s="114">
        <v>0</v>
      </c>
      <c r="Y46" s="114">
        <v>0</v>
      </c>
      <c r="Z46" s="114">
        <v>0</v>
      </c>
      <c r="AA46" s="114">
        <v>0</v>
      </c>
    </row>
    <row r="47" spans="1:27" ht="16.5" hidden="1" customHeight="1" x14ac:dyDescent="0.25">
      <c r="A47" s="115" t="s">
        <v>110</v>
      </c>
      <c r="B47" s="115" t="s">
        <v>139</v>
      </c>
      <c r="C47" s="115" t="s">
        <v>92</v>
      </c>
      <c r="D47" s="115" t="s">
        <v>138</v>
      </c>
      <c r="E47" s="115" t="s">
        <v>110</v>
      </c>
      <c r="F47" s="113">
        <v>139809600</v>
      </c>
      <c r="G47" s="114">
        <v>0</v>
      </c>
      <c r="H47" s="114">
        <v>0</v>
      </c>
      <c r="I47" s="114">
        <v>0</v>
      </c>
      <c r="J47" s="114">
        <v>0</v>
      </c>
      <c r="K47" s="114">
        <v>0</v>
      </c>
      <c r="L47" s="114">
        <v>0</v>
      </c>
      <c r="M47" s="113">
        <v>139809600</v>
      </c>
      <c r="N47" s="114">
        <v>0</v>
      </c>
      <c r="O47" s="114">
        <v>0</v>
      </c>
      <c r="P47" s="114">
        <v>0</v>
      </c>
      <c r="Q47" s="114">
        <v>0</v>
      </c>
      <c r="R47" s="113">
        <v>139809600</v>
      </c>
      <c r="S47" s="114">
        <v>0</v>
      </c>
      <c r="T47" s="114">
        <v>0</v>
      </c>
      <c r="U47" s="114">
        <v>0</v>
      </c>
      <c r="V47" s="113">
        <v>139809600</v>
      </c>
      <c r="W47" s="114">
        <v>0</v>
      </c>
      <c r="X47" s="114">
        <v>0</v>
      </c>
      <c r="Y47" s="114">
        <v>0</v>
      </c>
      <c r="Z47" s="114">
        <v>0</v>
      </c>
      <c r="AA47" s="114">
        <v>0</v>
      </c>
    </row>
    <row r="48" spans="1:27" ht="16.5" hidden="1" customHeight="1" x14ac:dyDescent="0.25">
      <c r="A48" s="115" t="s">
        <v>137</v>
      </c>
      <c r="B48" s="115" t="s">
        <v>135</v>
      </c>
      <c r="C48" s="115" t="s">
        <v>92</v>
      </c>
      <c r="D48" s="115" t="s">
        <v>134</v>
      </c>
      <c r="E48" s="115" t="s">
        <v>90</v>
      </c>
      <c r="F48" s="113">
        <v>119809609</v>
      </c>
      <c r="G48" s="114">
        <v>0</v>
      </c>
      <c r="H48" s="114">
        <v>0</v>
      </c>
      <c r="I48" s="114">
        <v>0</v>
      </c>
      <c r="J48" s="114">
        <v>0</v>
      </c>
      <c r="K48" s="114">
        <v>0</v>
      </c>
      <c r="L48" s="114">
        <v>0</v>
      </c>
      <c r="M48" s="113">
        <v>119809609</v>
      </c>
      <c r="N48" s="114">
        <v>0</v>
      </c>
      <c r="O48" s="114">
        <v>0</v>
      </c>
      <c r="P48" s="114">
        <v>0</v>
      </c>
      <c r="Q48" s="114">
        <v>0</v>
      </c>
      <c r="R48" s="113">
        <v>119809609</v>
      </c>
      <c r="S48" s="114">
        <v>0</v>
      </c>
      <c r="T48" s="114">
        <v>0</v>
      </c>
      <c r="U48" s="114">
        <v>0</v>
      </c>
      <c r="V48" s="113">
        <v>119809609</v>
      </c>
      <c r="W48" s="114">
        <v>0</v>
      </c>
      <c r="X48" s="114">
        <v>0</v>
      </c>
      <c r="Y48" s="114">
        <v>0</v>
      </c>
      <c r="Z48" s="114">
        <v>0</v>
      </c>
      <c r="AA48" s="114">
        <v>0</v>
      </c>
    </row>
    <row r="49" spans="1:27" ht="16.5" hidden="1" customHeight="1" x14ac:dyDescent="0.25">
      <c r="A49" s="115" t="s">
        <v>136</v>
      </c>
      <c r="B49" s="115" t="s">
        <v>135</v>
      </c>
      <c r="C49" s="115" t="s">
        <v>92</v>
      </c>
      <c r="D49" s="115" t="s">
        <v>134</v>
      </c>
      <c r="E49" s="115" t="s">
        <v>107</v>
      </c>
      <c r="F49" s="113">
        <v>19999991</v>
      </c>
      <c r="G49" s="114">
        <v>0</v>
      </c>
      <c r="H49" s="114">
        <v>0</v>
      </c>
      <c r="I49" s="114">
        <v>0</v>
      </c>
      <c r="J49" s="114">
        <v>0</v>
      </c>
      <c r="K49" s="114">
        <v>0</v>
      </c>
      <c r="L49" s="114">
        <v>0</v>
      </c>
      <c r="M49" s="113">
        <v>19999991</v>
      </c>
      <c r="N49" s="114">
        <v>0</v>
      </c>
      <c r="O49" s="114">
        <v>0</v>
      </c>
      <c r="P49" s="114">
        <v>0</v>
      </c>
      <c r="Q49" s="114">
        <v>0</v>
      </c>
      <c r="R49" s="113">
        <v>19999991</v>
      </c>
      <c r="S49" s="114">
        <v>0</v>
      </c>
      <c r="T49" s="114">
        <v>0</v>
      </c>
      <c r="U49" s="114">
        <v>0</v>
      </c>
      <c r="V49" s="113">
        <v>19999991</v>
      </c>
      <c r="W49" s="114">
        <v>0</v>
      </c>
      <c r="X49" s="114">
        <v>0</v>
      </c>
      <c r="Y49" s="114">
        <v>0</v>
      </c>
      <c r="Z49" s="114">
        <v>0</v>
      </c>
      <c r="AA49" s="114">
        <v>0</v>
      </c>
    </row>
    <row r="50" spans="1:27" ht="16.5" hidden="1" customHeight="1" x14ac:dyDescent="0.25">
      <c r="A50" s="115" t="s">
        <v>110</v>
      </c>
      <c r="B50" s="115" t="s">
        <v>133</v>
      </c>
      <c r="C50" s="115" t="s">
        <v>92</v>
      </c>
      <c r="D50" s="115" t="s">
        <v>132</v>
      </c>
      <c r="E50" s="115" t="s">
        <v>110</v>
      </c>
      <c r="F50" s="113">
        <v>16000000</v>
      </c>
      <c r="G50" s="114">
        <v>0</v>
      </c>
      <c r="H50" s="114">
        <v>0</v>
      </c>
      <c r="I50" s="114">
        <v>0</v>
      </c>
      <c r="J50" s="114">
        <v>0</v>
      </c>
      <c r="K50" s="114">
        <v>0</v>
      </c>
      <c r="L50" s="114">
        <v>0</v>
      </c>
      <c r="M50" s="113">
        <v>16000000</v>
      </c>
      <c r="N50" s="114">
        <v>0</v>
      </c>
      <c r="O50" s="113">
        <v>16000000</v>
      </c>
      <c r="P50" s="113">
        <v>16000000</v>
      </c>
      <c r="Q50" s="114">
        <v>0</v>
      </c>
      <c r="R50" s="114">
        <v>0</v>
      </c>
      <c r="S50" s="114">
        <v>0</v>
      </c>
      <c r="T50" s="113">
        <v>16000000</v>
      </c>
      <c r="U50" s="113">
        <v>16000000</v>
      </c>
      <c r="V50" s="114">
        <v>0</v>
      </c>
      <c r="W50" s="113">
        <v>5484099</v>
      </c>
      <c r="X50" s="114">
        <v>0</v>
      </c>
      <c r="Y50" s="113">
        <v>5484099</v>
      </c>
      <c r="Z50" s="113">
        <v>5484099</v>
      </c>
      <c r="AA50" s="113">
        <v>10515901</v>
      </c>
    </row>
    <row r="51" spans="1:27" ht="16.5" hidden="1" customHeight="1" x14ac:dyDescent="0.25">
      <c r="A51" s="115" t="s">
        <v>110</v>
      </c>
      <c r="B51" s="115" t="s">
        <v>131</v>
      </c>
      <c r="C51" s="115" t="s">
        <v>92</v>
      </c>
      <c r="D51" s="115" t="s">
        <v>130</v>
      </c>
      <c r="E51" s="115" t="s">
        <v>110</v>
      </c>
      <c r="F51" s="113">
        <v>16000000</v>
      </c>
      <c r="G51" s="114">
        <v>0</v>
      </c>
      <c r="H51" s="114">
        <v>0</v>
      </c>
      <c r="I51" s="114">
        <v>0</v>
      </c>
      <c r="J51" s="114">
        <v>0</v>
      </c>
      <c r="K51" s="114">
        <v>0</v>
      </c>
      <c r="L51" s="114">
        <v>0</v>
      </c>
      <c r="M51" s="113">
        <v>16000000</v>
      </c>
      <c r="N51" s="114">
        <v>0</v>
      </c>
      <c r="O51" s="113">
        <v>16000000</v>
      </c>
      <c r="P51" s="113">
        <v>16000000</v>
      </c>
      <c r="Q51" s="114">
        <v>0</v>
      </c>
      <c r="R51" s="114">
        <v>0</v>
      </c>
      <c r="S51" s="114">
        <v>0</v>
      </c>
      <c r="T51" s="113">
        <v>16000000</v>
      </c>
      <c r="U51" s="113">
        <v>16000000</v>
      </c>
      <c r="V51" s="114">
        <v>0</v>
      </c>
      <c r="W51" s="113">
        <v>5484099</v>
      </c>
      <c r="X51" s="114">
        <v>0</v>
      </c>
      <c r="Y51" s="113">
        <v>5484099</v>
      </c>
      <c r="Z51" s="113">
        <v>5484099</v>
      </c>
      <c r="AA51" s="113">
        <v>10515901</v>
      </c>
    </row>
    <row r="52" spans="1:27" ht="16.5" hidden="1" customHeight="1" x14ac:dyDescent="0.25">
      <c r="A52" s="115" t="s">
        <v>129</v>
      </c>
      <c r="B52" s="115" t="s">
        <v>128</v>
      </c>
      <c r="C52" s="115" t="s">
        <v>92</v>
      </c>
      <c r="D52" s="115" t="s">
        <v>127</v>
      </c>
      <c r="E52" s="115" t="s">
        <v>90</v>
      </c>
      <c r="F52" s="113">
        <v>16000000</v>
      </c>
      <c r="G52" s="114">
        <v>0</v>
      </c>
      <c r="H52" s="114">
        <v>0</v>
      </c>
      <c r="I52" s="114">
        <v>0</v>
      </c>
      <c r="J52" s="114">
        <v>0</v>
      </c>
      <c r="K52" s="114">
        <v>0</v>
      </c>
      <c r="L52" s="114">
        <v>0</v>
      </c>
      <c r="M52" s="113">
        <v>16000000</v>
      </c>
      <c r="N52" s="114">
        <v>0</v>
      </c>
      <c r="O52" s="113">
        <v>16000000</v>
      </c>
      <c r="P52" s="113">
        <v>16000000</v>
      </c>
      <c r="Q52" s="114">
        <v>0</v>
      </c>
      <c r="R52" s="114">
        <v>0</v>
      </c>
      <c r="S52" s="114">
        <v>0</v>
      </c>
      <c r="T52" s="113">
        <v>16000000</v>
      </c>
      <c r="U52" s="113">
        <v>16000000</v>
      </c>
      <c r="V52" s="114">
        <v>0</v>
      </c>
      <c r="W52" s="113">
        <v>5484099</v>
      </c>
      <c r="X52" s="114">
        <v>0</v>
      </c>
      <c r="Y52" s="113">
        <v>5484099</v>
      </c>
      <c r="Z52" s="113">
        <v>5484099</v>
      </c>
      <c r="AA52" s="113">
        <v>10515901</v>
      </c>
    </row>
    <row r="53" spans="1:27" s="122" customFormat="1" ht="16.5" customHeight="1" x14ac:dyDescent="0.25">
      <c r="A53" s="119" t="s">
        <v>110</v>
      </c>
      <c r="B53" s="119" t="s">
        <v>126</v>
      </c>
      <c r="C53" s="119" t="s">
        <v>92</v>
      </c>
      <c r="D53" s="119" t="s">
        <v>125</v>
      </c>
      <c r="E53" s="119" t="s">
        <v>110</v>
      </c>
      <c r="F53" s="120">
        <v>2707137572</v>
      </c>
      <c r="G53" s="121">
        <v>0</v>
      </c>
      <c r="H53" s="121">
        <v>0</v>
      </c>
      <c r="I53" s="121">
        <v>0</v>
      </c>
      <c r="J53" s="121">
        <v>0</v>
      </c>
      <c r="K53" s="121">
        <v>0</v>
      </c>
      <c r="L53" s="121">
        <v>0</v>
      </c>
      <c r="M53" s="120">
        <v>2707137572</v>
      </c>
      <c r="N53" s="121">
        <v>0</v>
      </c>
      <c r="O53" s="120">
        <v>2208443200</v>
      </c>
      <c r="P53" s="120">
        <v>2208443200</v>
      </c>
      <c r="Q53" s="121">
        <v>0</v>
      </c>
      <c r="R53" s="120">
        <v>498694372</v>
      </c>
      <c r="S53" s="121">
        <v>0</v>
      </c>
      <c r="T53" s="120">
        <v>2208443200</v>
      </c>
      <c r="U53" s="120">
        <v>2208443200</v>
      </c>
      <c r="V53" s="120">
        <v>498694372</v>
      </c>
      <c r="W53" s="120">
        <v>458851758</v>
      </c>
      <c r="X53" s="121">
        <v>0</v>
      </c>
      <c r="Y53" s="120">
        <v>458851758</v>
      </c>
      <c r="Z53" s="120">
        <v>458851758</v>
      </c>
      <c r="AA53" s="120">
        <v>1749591442</v>
      </c>
    </row>
    <row r="54" spans="1:27" ht="16.5" customHeight="1" x14ac:dyDescent="0.25">
      <c r="A54" s="115" t="s">
        <v>110</v>
      </c>
      <c r="B54" s="115" t="s">
        <v>124</v>
      </c>
      <c r="C54" s="115" t="s">
        <v>92</v>
      </c>
      <c r="D54" s="115" t="s">
        <v>123</v>
      </c>
      <c r="E54" s="115" t="s">
        <v>110</v>
      </c>
      <c r="F54" s="113">
        <v>2707137572</v>
      </c>
      <c r="G54" s="114">
        <v>0</v>
      </c>
      <c r="H54" s="114">
        <v>0</v>
      </c>
      <c r="I54" s="114">
        <v>0</v>
      </c>
      <c r="J54" s="114">
        <v>0</v>
      </c>
      <c r="K54" s="114">
        <v>0</v>
      </c>
      <c r="L54" s="114">
        <v>0</v>
      </c>
      <c r="M54" s="113">
        <v>2707137572</v>
      </c>
      <c r="N54" s="114">
        <v>0</v>
      </c>
      <c r="O54" s="113">
        <v>2208443200</v>
      </c>
      <c r="P54" s="113">
        <v>2208443200</v>
      </c>
      <c r="Q54" s="114">
        <v>0</v>
      </c>
      <c r="R54" s="113">
        <v>498694372</v>
      </c>
      <c r="S54" s="114">
        <v>0</v>
      </c>
      <c r="T54" s="113">
        <v>2208443200</v>
      </c>
      <c r="U54" s="113">
        <v>2208443200</v>
      </c>
      <c r="V54" s="113">
        <v>498694372</v>
      </c>
      <c r="W54" s="113">
        <v>458851758</v>
      </c>
      <c r="X54" s="114">
        <v>0</v>
      </c>
      <c r="Y54" s="113">
        <v>458851758</v>
      </c>
      <c r="Z54" s="113">
        <v>458851758</v>
      </c>
      <c r="AA54" s="113">
        <v>1749591442</v>
      </c>
    </row>
    <row r="55" spans="1:27" ht="16.5" customHeight="1" x14ac:dyDescent="0.25">
      <c r="A55" s="115" t="s">
        <v>110</v>
      </c>
      <c r="B55" s="115" t="s">
        <v>122</v>
      </c>
      <c r="C55" s="115" t="s">
        <v>92</v>
      </c>
      <c r="D55" s="115" t="s">
        <v>121</v>
      </c>
      <c r="E55" s="115" t="s">
        <v>110</v>
      </c>
      <c r="F55" s="113">
        <v>2707137572</v>
      </c>
      <c r="G55" s="114">
        <v>0</v>
      </c>
      <c r="H55" s="114">
        <v>0</v>
      </c>
      <c r="I55" s="114">
        <v>0</v>
      </c>
      <c r="J55" s="114">
        <v>0</v>
      </c>
      <c r="K55" s="114">
        <v>0</v>
      </c>
      <c r="L55" s="114">
        <v>0</v>
      </c>
      <c r="M55" s="113">
        <v>2707137572</v>
      </c>
      <c r="N55" s="114">
        <v>0</v>
      </c>
      <c r="O55" s="113">
        <v>2208443200</v>
      </c>
      <c r="P55" s="113">
        <v>2208443200</v>
      </c>
      <c r="Q55" s="114">
        <v>0</v>
      </c>
      <c r="R55" s="113">
        <v>498694372</v>
      </c>
      <c r="S55" s="114">
        <v>0</v>
      </c>
      <c r="T55" s="113">
        <v>2208443200</v>
      </c>
      <c r="U55" s="113">
        <v>2208443200</v>
      </c>
      <c r="V55" s="113">
        <v>498694372</v>
      </c>
      <c r="W55" s="113">
        <v>458851758</v>
      </c>
      <c r="X55" s="114">
        <v>0</v>
      </c>
      <c r="Y55" s="113">
        <v>458851758</v>
      </c>
      <c r="Z55" s="113">
        <v>458851758</v>
      </c>
      <c r="AA55" s="113">
        <v>1749591442</v>
      </c>
    </row>
    <row r="56" spans="1:27" ht="32.25" customHeight="1" x14ac:dyDescent="0.25">
      <c r="A56" s="115" t="s">
        <v>120</v>
      </c>
      <c r="B56" s="115" t="s">
        <v>119</v>
      </c>
      <c r="C56" s="115" t="s">
        <v>92</v>
      </c>
      <c r="D56" s="115" t="s">
        <v>118</v>
      </c>
      <c r="E56" s="115" t="s">
        <v>90</v>
      </c>
      <c r="F56" s="113">
        <v>62800427</v>
      </c>
      <c r="G56" s="114">
        <v>0</v>
      </c>
      <c r="H56" s="114">
        <v>0</v>
      </c>
      <c r="I56" s="114">
        <v>0</v>
      </c>
      <c r="J56" s="114">
        <v>0</v>
      </c>
      <c r="K56" s="114">
        <v>0</v>
      </c>
      <c r="L56" s="114">
        <v>0</v>
      </c>
      <c r="M56" s="113">
        <v>62800427</v>
      </c>
      <c r="N56" s="114">
        <v>0</v>
      </c>
      <c r="O56" s="113">
        <v>27609490</v>
      </c>
      <c r="P56" s="113">
        <v>27609490</v>
      </c>
      <c r="Q56" s="114">
        <v>0</v>
      </c>
      <c r="R56" s="113">
        <v>35190937</v>
      </c>
      <c r="S56" s="114">
        <v>0</v>
      </c>
      <c r="T56" s="113">
        <v>27609490</v>
      </c>
      <c r="U56" s="113">
        <v>27609490</v>
      </c>
      <c r="V56" s="113">
        <v>35190937</v>
      </c>
      <c r="W56" s="113">
        <v>672824</v>
      </c>
      <c r="X56" s="114">
        <v>0</v>
      </c>
      <c r="Y56" s="113">
        <v>672824</v>
      </c>
      <c r="Z56" s="113">
        <v>672824</v>
      </c>
      <c r="AA56" s="113">
        <v>26936666</v>
      </c>
    </row>
    <row r="57" spans="1:27" ht="32.25" customHeight="1" x14ac:dyDescent="0.25">
      <c r="A57" s="115" t="s">
        <v>117</v>
      </c>
      <c r="B57" s="115" t="s">
        <v>114</v>
      </c>
      <c r="C57" s="115" t="s">
        <v>92</v>
      </c>
      <c r="D57" s="115" t="s">
        <v>116</v>
      </c>
      <c r="E57" s="115" t="s">
        <v>90</v>
      </c>
      <c r="F57" s="113">
        <v>226483488</v>
      </c>
      <c r="G57" s="114">
        <v>0</v>
      </c>
      <c r="H57" s="114">
        <v>0</v>
      </c>
      <c r="I57" s="114">
        <v>0</v>
      </c>
      <c r="J57" s="114">
        <v>0</v>
      </c>
      <c r="K57" s="114">
        <v>0</v>
      </c>
      <c r="L57" s="114">
        <v>0</v>
      </c>
      <c r="M57" s="113">
        <v>226483488</v>
      </c>
      <c r="N57" s="114">
        <v>0</v>
      </c>
      <c r="O57" s="113">
        <v>153470341</v>
      </c>
      <c r="P57" s="113">
        <v>153470341</v>
      </c>
      <c r="Q57" s="114">
        <v>0</v>
      </c>
      <c r="R57" s="113">
        <v>73013147</v>
      </c>
      <c r="S57" s="114">
        <v>0</v>
      </c>
      <c r="T57" s="113">
        <v>153470341</v>
      </c>
      <c r="U57" s="113">
        <v>153470341</v>
      </c>
      <c r="V57" s="113">
        <v>73013147</v>
      </c>
      <c r="W57" s="113">
        <v>38367585</v>
      </c>
      <c r="X57" s="114">
        <v>0</v>
      </c>
      <c r="Y57" s="113">
        <v>38367585</v>
      </c>
      <c r="Z57" s="113">
        <v>38367585</v>
      </c>
      <c r="AA57" s="113">
        <v>115102756</v>
      </c>
    </row>
    <row r="58" spans="1:27" ht="32.25" customHeight="1" x14ac:dyDescent="0.25">
      <c r="A58" s="115" t="s">
        <v>115</v>
      </c>
      <c r="B58" s="115" t="s">
        <v>114</v>
      </c>
      <c r="C58" s="115" t="s">
        <v>92</v>
      </c>
      <c r="D58" s="115" t="s">
        <v>113</v>
      </c>
      <c r="E58" s="115" t="s">
        <v>90</v>
      </c>
      <c r="F58" s="113">
        <v>105125000</v>
      </c>
      <c r="G58" s="114">
        <v>0</v>
      </c>
      <c r="H58" s="114">
        <v>0</v>
      </c>
      <c r="I58" s="114">
        <v>0</v>
      </c>
      <c r="J58" s="114">
        <v>0</v>
      </c>
      <c r="K58" s="114">
        <v>0</v>
      </c>
      <c r="L58" s="114">
        <v>0</v>
      </c>
      <c r="M58" s="113">
        <v>105125000</v>
      </c>
      <c r="N58" s="114">
        <v>0</v>
      </c>
      <c r="O58" s="113">
        <v>103293550</v>
      </c>
      <c r="P58" s="113">
        <v>103293550</v>
      </c>
      <c r="Q58" s="114">
        <v>0</v>
      </c>
      <c r="R58" s="113">
        <v>1831450</v>
      </c>
      <c r="S58" s="114">
        <v>0</v>
      </c>
      <c r="T58" s="113">
        <v>103293550</v>
      </c>
      <c r="U58" s="113">
        <v>103293550</v>
      </c>
      <c r="V58" s="113">
        <v>1831450</v>
      </c>
      <c r="W58" s="113">
        <v>39526100</v>
      </c>
      <c r="X58" s="114">
        <v>0</v>
      </c>
      <c r="Y58" s="113">
        <v>39526100</v>
      </c>
      <c r="Z58" s="113">
        <v>39526100</v>
      </c>
      <c r="AA58" s="113">
        <v>63767450</v>
      </c>
    </row>
    <row r="59" spans="1:27" ht="32.25" customHeight="1" x14ac:dyDescent="0.25">
      <c r="A59" s="115" t="s">
        <v>110</v>
      </c>
      <c r="B59" s="115" t="s">
        <v>112</v>
      </c>
      <c r="C59" s="115" t="s">
        <v>92</v>
      </c>
      <c r="D59" s="115" t="s">
        <v>111</v>
      </c>
      <c r="E59" s="115" t="s">
        <v>110</v>
      </c>
      <c r="F59" s="113">
        <v>2312728657</v>
      </c>
      <c r="G59" s="114">
        <v>0</v>
      </c>
      <c r="H59" s="114">
        <v>0</v>
      </c>
      <c r="I59" s="114">
        <v>0</v>
      </c>
      <c r="J59" s="114">
        <v>0</v>
      </c>
      <c r="K59" s="114">
        <v>0</v>
      </c>
      <c r="L59" s="114">
        <v>0</v>
      </c>
      <c r="M59" s="113">
        <v>2312728657</v>
      </c>
      <c r="N59" s="114">
        <v>0</v>
      </c>
      <c r="O59" s="113">
        <v>1924069819</v>
      </c>
      <c r="P59" s="113">
        <v>1924069819</v>
      </c>
      <c r="Q59" s="114">
        <v>0</v>
      </c>
      <c r="R59" s="113">
        <v>388658838</v>
      </c>
      <c r="S59" s="114">
        <v>0</v>
      </c>
      <c r="T59" s="113">
        <v>1924069819</v>
      </c>
      <c r="U59" s="113">
        <v>1924069819</v>
      </c>
      <c r="V59" s="113">
        <v>388658838</v>
      </c>
      <c r="W59" s="113">
        <v>380285249</v>
      </c>
      <c r="X59" s="114">
        <v>0</v>
      </c>
      <c r="Y59" s="113">
        <v>380285249</v>
      </c>
      <c r="Z59" s="113">
        <v>380285249</v>
      </c>
      <c r="AA59" s="113">
        <v>1543784570</v>
      </c>
    </row>
    <row r="60" spans="1:27" ht="32.25" customHeight="1" x14ac:dyDescent="0.25">
      <c r="A60" s="115" t="s">
        <v>109</v>
      </c>
      <c r="B60" s="115" t="s">
        <v>108</v>
      </c>
      <c r="C60" s="115" t="s">
        <v>92</v>
      </c>
      <c r="D60" s="115" t="s">
        <v>104</v>
      </c>
      <c r="E60" s="115" t="s">
        <v>107</v>
      </c>
      <c r="F60" s="113">
        <v>10000009</v>
      </c>
      <c r="G60" s="114">
        <v>0</v>
      </c>
      <c r="H60" s="114">
        <v>0</v>
      </c>
      <c r="I60" s="114">
        <v>0</v>
      </c>
      <c r="J60" s="114">
        <v>0</v>
      </c>
      <c r="K60" s="114">
        <v>0</v>
      </c>
      <c r="L60" s="114">
        <v>0</v>
      </c>
      <c r="M60" s="113">
        <v>10000009</v>
      </c>
      <c r="N60" s="114">
        <v>0</v>
      </c>
      <c r="O60" s="114">
        <v>0</v>
      </c>
      <c r="P60" s="114">
        <v>0</v>
      </c>
      <c r="Q60" s="114">
        <v>0</v>
      </c>
      <c r="R60" s="113">
        <v>10000009</v>
      </c>
      <c r="S60" s="114">
        <v>0</v>
      </c>
      <c r="T60" s="114">
        <v>0</v>
      </c>
      <c r="U60" s="114">
        <v>0</v>
      </c>
      <c r="V60" s="113">
        <v>10000009</v>
      </c>
      <c r="W60" s="114">
        <v>0</v>
      </c>
      <c r="X60" s="114">
        <v>0</v>
      </c>
      <c r="Y60" s="114">
        <v>0</v>
      </c>
      <c r="Z60" s="114">
        <v>0</v>
      </c>
      <c r="AA60" s="114">
        <v>0</v>
      </c>
    </row>
    <row r="61" spans="1:27" ht="32.25" customHeight="1" x14ac:dyDescent="0.25">
      <c r="A61" s="115" t="s">
        <v>106</v>
      </c>
      <c r="B61" s="115" t="s">
        <v>105</v>
      </c>
      <c r="C61" s="115" t="s">
        <v>92</v>
      </c>
      <c r="D61" s="115" t="s">
        <v>104</v>
      </c>
      <c r="E61" s="115" t="s">
        <v>90</v>
      </c>
      <c r="F61" s="113">
        <v>20916668</v>
      </c>
      <c r="G61" s="114">
        <v>0</v>
      </c>
      <c r="H61" s="114">
        <v>0</v>
      </c>
      <c r="I61" s="114">
        <v>0</v>
      </c>
      <c r="J61" s="114">
        <v>0</v>
      </c>
      <c r="K61" s="114">
        <v>0</v>
      </c>
      <c r="L61" s="114">
        <v>0</v>
      </c>
      <c r="M61" s="113">
        <v>20916668</v>
      </c>
      <c r="N61" s="114">
        <v>0</v>
      </c>
      <c r="O61" s="113">
        <v>20000000</v>
      </c>
      <c r="P61" s="113">
        <v>20000000</v>
      </c>
      <c r="Q61" s="114">
        <v>0</v>
      </c>
      <c r="R61" s="113">
        <v>916668</v>
      </c>
      <c r="S61" s="114">
        <v>0</v>
      </c>
      <c r="T61" s="113">
        <v>20000000</v>
      </c>
      <c r="U61" s="113">
        <v>20000000</v>
      </c>
      <c r="V61" s="113">
        <v>916668</v>
      </c>
      <c r="W61" s="113">
        <v>8166666</v>
      </c>
      <c r="X61" s="114">
        <v>0</v>
      </c>
      <c r="Y61" s="113">
        <v>8166666</v>
      </c>
      <c r="Z61" s="113">
        <v>8166666</v>
      </c>
      <c r="AA61" s="113">
        <v>11833334</v>
      </c>
    </row>
    <row r="62" spans="1:27" ht="32.25" customHeight="1" x14ac:dyDescent="0.25">
      <c r="A62" s="115" t="s">
        <v>103</v>
      </c>
      <c r="B62" s="115" t="s">
        <v>102</v>
      </c>
      <c r="C62" s="115" t="s">
        <v>92</v>
      </c>
      <c r="D62" s="115" t="s">
        <v>101</v>
      </c>
      <c r="E62" s="115" t="s">
        <v>90</v>
      </c>
      <c r="F62" s="113">
        <v>1382074573</v>
      </c>
      <c r="G62" s="114">
        <v>0</v>
      </c>
      <c r="H62" s="114">
        <v>0</v>
      </c>
      <c r="I62" s="114">
        <v>0</v>
      </c>
      <c r="J62" s="114">
        <v>0</v>
      </c>
      <c r="K62" s="114">
        <v>0</v>
      </c>
      <c r="L62" s="114">
        <v>0</v>
      </c>
      <c r="M62" s="113">
        <v>1382074573</v>
      </c>
      <c r="N62" s="114">
        <v>0</v>
      </c>
      <c r="O62" s="113">
        <v>1091095277</v>
      </c>
      <c r="P62" s="113">
        <v>1091095277</v>
      </c>
      <c r="Q62" s="114">
        <v>0</v>
      </c>
      <c r="R62" s="113">
        <v>290979296</v>
      </c>
      <c r="S62" s="114">
        <v>0</v>
      </c>
      <c r="T62" s="113">
        <v>1091095277</v>
      </c>
      <c r="U62" s="113">
        <v>1091095277</v>
      </c>
      <c r="V62" s="113">
        <v>290979296</v>
      </c>
      <c r="W62" s="113">
        <v>154737330</v>
      </c>
      <c r="X62" s="114">
        <v>0</v>
      </c>
      <c r="Y62" s="113">
        <v>154737330</v>
      </c>
      <c r="Z62" s="113">
        <v>154737330</v>
      </c>
      <c r="AA62" s="113">
        <v>936357947</v>
      </c>
    </row>
    <row r="63" spans="1:27" ht="32.25" customHeight="1" x14ac:dyDescent="0.25">
      <c r="A63" s="115" t="s">
        <v>100</v>
      </c>
      <c r="B63" s="115" t="s">
        <v>99</v>
      </c>
      <c r="C63" s="115" t="s">
        <v>92</v>
      </c>
      <c r="D63" s="115" t="s">
        <v>98</v>
      </c>
      <c r="E63" s="115" t="s">
        <v>90</v>
      </c>
      <c r="F63" s="113">
        <v>312133332</v>
      </c>
      <c r="G63" s="114">
        <v>0</v>
      </c>
      <c r="H63" s="114">
        <v>0</v>
      </c>
      <c r="I63" s="114">
        <v>0</v>
      </c>
      <c r="J63" s="114">
        <v>0</v>
      </c>
      <c r="K63" s="114">
        <v>0</v>
      </c>
      <c r="L63" s="114">
        <v>0</v>
      </c>
      <c r="M63" s="113">
        <v>312133332</v>
      </c>
      <c r="N63" s="114">
        <v>0</v>
      </c>
      <c r="O63" s="113">
        <v>230854542</v>
      </c>
      <c r="P63" s="113">
        <v>230854542</v>
      </c>
      <c r="Q63" s="114">
        <v>0</v>
      </c>
      <c r="R63" s="113">
        <v>81278790</v>
      </c>
      <c r="S63" s="114">
        <v>0</v>
      </c>
      <c r="T63" s="113">
        <v>230854542</v>
      </c>
      <c r="U63" s="113">
        <v>230854542</v>
      </c>
      <c r="V63" s="113">
        <v>81278790</v>
      </c>
      <c r="W63" s="113">
        <v>51890423</v>
      </c>
      <c r="X63" s="114">
        <v>0</v>
      </c>
      <c r="Y63" s="113">
        <v>51890423</v>
      </c>
      <c r="Z63" s="113">
        <v>51890423</v>
      </c>
      <c r="AA63" s="113">
        <v>178964119</v>
      </c>
    </row>
    <row r="64" spans="1:27" ht="32.25" customHeight="1" x14ac:dyDescent="0.25">
      <c r="A64" s="115" t="s">
        <v>97</v>
      </c>
      <c r="B64" s="115" t="s">
        <v>96</v>
      </c>
      <c r="C64" s="115" t="s">
        <v>92</v>
      </c>
      <c r="D64" s="115" t="s">
        <v>95</v>
      </c>
      <c r="E64" s="115" t="s">
        <v>90</v>
      </c>
      <c r="F64" s="113">
        <v>203516512</v>
      </c>
      <c r="G64" s="114">
        <v>0</v>
      </c>
      <c r="H64" s="114">
        <v>0</v>
      </c>
      <c r="I64" s="114">
        <v>0</v>
      </c>
      <c r="J64" s="114">
        <v>0</v>
      </c>
      <c r="K64" s="114">
        <v>0</v>
      </c>
      <c r="L64" s="114">
        <v>0</v>
      </c>
      <c r="M64" s="113">
        <v>203516512</v>
      </c>
      <c r="N64" s="114">
        <v>0</v>
      </c>
      <c r="O64" s="113">
        <v>198700000</v>
      </c>
      <c r="P64" s="113">
        <v>198700000</v>
      </c>
      <c r="Q64" s="114">
        <v>0</v>
      </c>
      <c r="R64" s="113">
        <v>4816512</v>
      </c>
      <c r="S64" s="114">
        <v>0</v>
      </c>
      <c r="T64" s="113">
        <v>198700000</v>
      </c>
      <c r="U64" s="113">
        <v>198700000</v>
      </c>
      <c r="V64" s="113">
        <v>4816512</v>
      </c>
      <c r="W64" s="113">
        <v>66479999</v>
      </c>
      <c r="X64" s="114">
        <v>0</v>
      </c>
      <c r="Y64" s="113">
        <v>66479999</v>
      </c>
      <c r="Z64" s="113">
        <v>66479999</v>
      </c>
      <c r="AA64" s="113">
        <v>132220001</v>
      </c>
    </row>
    <row r="65" spans="1:27" ht="32.25" customHeight="1" x14ac:dyDescent="0.25">
      <c r="A65" s="115" t="s">
        <v>94</v>
      </c>
      <c r="B65" s="115" t="s">
        <v>93</v>
      </c>
      <c r="C65" s="115" t="s">
        <v>92</v>
      </c>
      <c r="D65" s="115" t="s">
        <v>91</v>
      </c>
      <c r="E65" s="115" t="s">
        <v>90</v>
      </c>
      <c r="F65" s="113">
        <v>384087563</v>
      </c>
      <c r="G65" s="114">
        <v>0</v>
      </c>
      <c r="H65" s="114">
        <v>0</v>
      </c>
      <c r="I65" s="114">
        <v>0</v>
      </c>
      <c r="J65" s="114">
        <v>0</v>
      </c>
      <c r="K65" s="114">
        <v>0</v>
      </c>
      <c r="L65" s="114">
        <v>0</v>
      </c>
      <c r="M65" s="113">
        <v>384087563</v>
      </c>
      <c r="N65" s="114">
        <v>0</v>
      </c>
      <c r="O65" s="113">
        <v>383420000</v>
      </c>
      <c r="P65" s="113">
        <v>383420000</v>
      </c>
      <c r="Q65" s="114">
        <v>0</v>
      </c>
      <c r="R65" s="113">
        <v>667563</v>
      </c>
      <c r="S65" s="114">
        <v>0</v>
      </c>
      <c r="T65" s="113">
        <v>383420000</v>
      </c>
      <c r="U65" s="113">
        <v>383420000</v>
      </c>
      <c r="V65" s="113">
        <v>667563</v>
      </c>
      <c r="W65" s="113">
        <v>99010831</v>
      </c>
      <c r="X65" s="114">
        <v>0</v>
      </c>
      <c r="Y65" s="113">
        <v>99010831</v>
      </c>
      <c r="Z65" s="113">
        <v>99010831</v>
      </c>
      <c r="AA65" s="113">
        <v>284409169</v>
      </c>
    </row>
    <row r="69" spans="1:27" x14ac:dyDescent="0.25">
      <c r="C69" s="62" t="s">
        <v>275</v>
      </c>
      <c r="D69" s="62" t="s">
        <v>276</v>
      </c>
      <c r="M69" s="189">
        <f>+M56+M58+M62</f>
        <v>1550000000</v>
      </c>
      <c r="N69" s="189"/>
      <c r="O69" s="189"/>
      <c r="P69" s="189">
        <f>+P56+P58+P62</f>
        <v>1221998317</v>
      </c>
      <c r="Q69" s="189"/>
      <c r="R69" s="189"/>
      <c r="S69" s="189"/>
      <c r="T69" s="189"/>
      <c r="U69" s="189">
        <f>+U56+U58+U62</f>
        <v>1221998317</v>
      </c>
      <c r="V69" s="189"/>
      <c r="W69" s="189"/>
      <c r="X69" s="189"/>
      <c r="Y69" s="189"/>
      <c r="Z69" s="189">
        <f>+Z56+Z58+Z62</f>
        <v>194936254</v>
      </c>
    </row>
    <row r="70" spans="1:27" x14ac:dyDescent="0.25">
      <c r="C70" s="62"/>
      <c r="D70" s="62" t="s">
        <v>277</v>
      </c>
      <c r="M70" s="189">
        <f>+M57+M64</f>
        <v>430000000</v>
      </c>
      <c r="N70" s="189"/>
      <c r="O70" s="189"/>
      <c r="P70" s="189">
        <f>+P57+P64</f>
        <v>352170341</v>
      </c>
      <c r="Q70" s="189"/>
      <c r="R70" s="189"/>
      <c r="S70" s="189"/>
      <c r="T70" s="189"/>
      <c r="U70" s="189">
        <f>+U57+U64</f>
        <v>352170341</v>
      </c>
      <c r="V70" s="189"/>
      <c r="W70" s="189"/>
      <c r="X70" s="189"/>
      <c r="Y70" s="189"/>
      <c r="Z70" s="189">
        <f>+Z57+Z64</f>
        <v>104847584</v>
      </c>
    </row>
    <row r="71" spans="1:27" x14ac:dyDescent="0.25">
      <c r="C71" s="62"/>
      <c r="D71" s="62" t="s">
        <v>278</v>
      </c>
      <c r="M71" s="189">
        <f>+M60+M61</f>
        <v>30916677</v>
      </c>
      <c r="N71" s="189"/>
      <c r="O71" s="189"/>
      <c r="P71" s="189">
        <f>+P60+P61</f>
        <v>20000000</v>
      </c>
      <c r="Q71" s="189"/>
      <c r="R71" s="189"/>
      <c r="S71" s="189"/>
      <c r="T71" s="189"/>
      <c r="U71" s="189">
        <f>+U60+U61</f>
        <v>20000000</v>
      </c>
      <c r="V71" s="189"/>
      <c r="W71" s="189"/>
      <c r="X71" s="189"/>
      <c r="Y71" s="189"/>
      <c r="Z71" s="189">
        <f>+Z60+Z61</f>
        <v>8166666</v>
      </c>
    </row>
    <row r="72" spans="1:27" x14ac:dyDescent="0.25">
      <c r="C72" s="62"/>
      <c r="D72" s="62" t="s">
        <v>279</v>
      </c>
      <c r="M72" s="189">
        <f>+M63</f>
        <v>312133332</v>
      </c>
      <c r="N72" s="189"/>
      <c r="O72" s="189"/>
      <c r="P72" s="189">
        <f>+P63</f>
        <v>230854542</v>
      </c>
      <c r="Q72" s="189"/>
      <c r="R72" s="189"/>
      <c r="S72" s="189"/>
      <c r="T72" s="189"/>
      <c r="U72" s="189">
        <f>+U63</f>
        <v>230854542</v>
      </c>
      <c r="V72" s="189"/>
      <c r="W72" s="189"/>
      <c r="X72" s="189"/>
      <c r="Y72" s="189"/>
      <c r="Z72" s="189">
        <f>+Z63</f>
        <v>51890423</v>
      </c>
    </row>
    <row r="73" spans="1:27" x14ac:dyDescent="0.25">
      <c r="C73" s="62"/>
      <c r="D73" s="62" t="s">
        <v>280</v>
      </c>
      <c r="M73" s="189">
        <f>+M65</f>
        <v>384087563</v>
      </c>
      <c r="N73" s="189"/>
      <c r="O73" s="189"/>
      <c r="P73" s="189">
        <f>+P65</f>
        <v>383420000</v>
      </c>
      <c r="Q73" s="189"/>
      <c r="R73" s="189"/>
      <c r="S73" s="189"/>
      <c r="T73" s="189"/>
      <c r="U73" s="189">
        <f>+U65</f>
        <v>383420000</v>
      </c>
      <c r="V73" s="189"/>
      <c r="W73" s="189"/>
      <c r="X73" s="189"/>
      <c r="Y73" s="189"/>
      <c r="Z73" s="189">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B27" sqref="B27"/>
    </sheetView>
  </sheetViews>
  <sheetFormatPr baseColWidth="10" defaultRowHeight="14.25" x14ac:dyDescent="0.2"/>
  <cols>
    <col min="1" max="1" width="29.875" customWidth="1"/>
    <col min="2" max="2" width="60" customWidth="1"/>
    <col min="3" max="3" width="35.125" customWidth="1"/>
    <col min="5" max="5" width="14.875" bestFit="1" customWidth="1"/>
  </cols>
  <sheetData>
    <row r="1" spans="1:7" x14ac:dyDescent="0.2">
      <c r="B1" t="s">
        <v>316</v>
      </c>
      <c r="E1" s="105">
        <f>+Gastos_Mar!U69</f>
        <v>1221998317</v>
      </c>
      <c r="G1" t="s">
        <v>317</v>
      </c>
    </row>
    <row r="3" spans="1:7" ht="15" x14ac:dyDescent="0.25">
      <c r="B3" s="88" t="s">
        <v>312</v>
      </c>
      <c r="C3" s="88" t="s">
        <v>306</v>
      </c>
      <c r="D3" s="88"/>
      <c r="E3" s="88" t="s">
        <v>311</v>
      </c>
    </row>
    <row r="4" spans="1:7" ht="45" x14ac:dyDescent="0.2">
      <c r="A4" s="92" t="s">
        <v>295</v>
      </c>
      <c r="B4" s="93" t="str">
        <f>+'PA 2022'!E10</f>
        <v>Implementar 1 programa de desarrollo empresarial y de empleabilidad para las micro y pequeñas empresas (incluyendo unidades productivas).</v>
      </c>
      <c r="C4" s="93" t="s">
        <v>307</v>
      </c>
      <c r="D4" s="92"/>
      <c r="E4" s="94">
        <f>+SUM(E5:E7)</f>
        <v>771203004</v>
      </c>
    </row>
    <row r="5" spans="1:7" x14ac:dyDescent="0.2">
      <c r="A5" s="85"/>
      <c r="B5" s="86" t="s">
        <v>308</v>
      </c>
      <c r="C5" s="86"/>
      <c r="D5" s="85"/>
      <c r="E5" s="87">
        <f>+'Recursos Gestionados'!E4+'Recursos Gestionados'!F4</f>
        <v>319051162</v>
      </c>
    </row>
    <row r="6" spans="1:7" x14ac:dyDescent="0.2">
      <c r="A6" s="85"/>
      <c r="B6" s="86" t="s">
        <v>309</v>
      </c>
      <c r="C6" s="86"/>
      <c r="D6" s="85"/>
      <c r="E6" s="87">
        <f>+'Recursos Gestionados'!E5+'Recursos Gestionados'!F5</f>
        <v>388758292</v>
      </c>
    </row>
    <row r="7" spans="1:7" x14ac:dyDescent="0.2">
      <c r="A7" s="85"/>
      <c r="B7" s="86" t="s">
        <v>294</v>
      </c>
      <c r="C7" s="86"/>
      <c r="D7" s="85"/>
      <c r="E7" s="84">
        <v>63393550</v>
      </c>
    </row>
    <row r="8" spans="1:7" x14ac:dyDescent="0.2">
      <c r="A8" s="85"/>
      <c r="B8" s="86"/>
      <c r="C8" s="86"/>
      <c r="D8" s="85"/>
      <c r="E8" s="87"/>
    </row>
    <row r="9" spans="1:7" ht="30" x14ac:dyDescent="0.2">
      <c r="A9" s="89" t="s">
        <v>295</v>
      </c>
      <c r="B9" s="90" t="str">
        <f>+'PA 2022'!F11</f>
        <v>Porcentaje de avance en el desarrollo del modelo CDE virtual para que amplíen la cobertura en la ciudad.</v>
      </c>
      <c r="C9" s="89" t="s">
        <v>310</v>
      </c>
      <c r="D9" s="89"/>
      <c r="E9" s="91">
        <f>+SUM(E10:E19)</f>
        <v>276000000</v>
      </c>
    </row>
    <row r="10" spans="1:7" x14ac:dyDescent="0.2">
      <c r="A10" s="76"/>
      <c r="B10" s="76" t="s">
        <v>296</v>
      </c>
      <c r="C10" s="76"/>
      <c r="E10" s="84">
        <v>30000000</v>
      </c>
    </row>
    <row r="11" spans="1:7" x14ac:dyDescent="0.2">
      <c r="A11" s="76"/>
      <c r="B11" s="76" t="s">
        <v>297</v>
      </c>
      <c r="C11" s="76"/>
      <c r="E11" s="84">
        <v>24000000</v>
      </c>
    </row>
    <row r="12" spans="1:7" x14ac:dyDescent="0.2">
      <c r="A12" s="76"/>
      <c r="B12" s="76" t="s">
        <v>298</v>
      </c>
      <c r="C12" s="76"/>
      <c r="E12" s="84">
        <v>24000000</v>
      </c>
    </row>
    <row r="13" spans="1:7" x14ac:dyDescent="0.2">
      <c r="A13" s="76"/>
      <c r="B13" s="76" t="s">
        <v>299</v>
      </c>
      <c r="C13" s="76"/>
      <c r="E13" s="84">
        <v>24000000</v>
      </c>
    </row>
    <row r="14" spans="1:7" x14ac:dyDescent="0.2">
      <c r="A14" s="76"/>
      <c r="B14" s="76" t="s">
        <v>300</v>
      </c>
      <c r="C14" s="76"/>
      <c r="E14" s="84">
        <v>24000000</v>
      </c>
    </row>
    <row r="15" spans="1:7" x14ac:dyDescent="0.2">
      <c r="A15" s="76"/>
      <c r="B15" s="76" t="s">
        <v>301</v>
      </c>
      <c r="C15" s="76"/>
      <c r="E15" s="84">
        <v>30000000</v>
      </c>
    </row>
    <row r="16" spans="1:7" x14ac:dyDescent="0.2">
      <c r="A16" s="76"/>
      <c r="B16" s="76" t="s">
        <v>302</v>
      </c>
      <c r="C16" s="76"/>
      <c r="E16" s="84">
        <v>30000000</v>
      </c>
    </row>
    <row r="17" spans="1:5" x14ac:dyDescent="0.2">
      <c r="A17" s="76"/>
      <c r="B17" s="76" t="s">
        <v>303</v>
      </c>
      <c r="C17" s="76"/>
      <c r="E17" s="84">
        <v>30000000</v>
      </c>
    </row>
    <row r="18" spans="1:5" x14ac:dyDescent="0.2">
      <c r="B18" s="76" t="s">
        <v>304</v>
      </c>
      <c r="C18" s="76"/>
      <c r="E18" s="84">
        <v>30000000</v>
      </c>
    </row>
    <row r="19" spans="1:5" x14ac:dyDescent="0.2">
      <c r="B19" s="76" t="s">
        <v>305</v>
      </c>
      <c r="C19" s="76"/>
      <c r="E19" s="84">
        <v>30000000</v>
      </c>
    </row>
    <row r="21" spans="1:5" ht="75" x14ac:dyDescent="0.25">
      <c r="A21" s="89" t="s">
        <v>295</v>
      </c>
      <c r="B21" s="90" t="s">
        <v>53</v>
      </c>
      <c r="E21" s="104">
        <f>+(E1-E4-E9)/2</f>
        <v>87397656.5</v>
      </c>
    </row>
    <row r="24" spans="1:5" ht="60" x14ac:dyDescent="0.25">
      <c r="A24" s="89" t="s">
        <v>295</v>
      </c>
      <c r="B24" s="90" t="s">
        <v>55</v>
      </c>
      <c r="E24" s="104">
        <f>+(E1-E4-E9)/2</f>
        <v>87397656.5</v>
      </c>
    </row>
    <row r="27" spans="1:5" x14ac:dyDescent="0.2">
      <c r="B27">
        <f>4000000*7*6</f>
        <v>168000000</v>
      </c>
    </row>
  </sheetData>
  <pageMargins left="0.7" right="0.7" top="0.75" bottom="0.75" header="0.3" footer="0.3"/>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x14ac:dyDescent="0.25"/>
  <cols>
    <col min="1" max="1" width="13.25" style="62" bestFit="1" customWidth="1"/>
    <col min="2" max="2" width="15.75" style="62" bestFit="1" customWidth="1"/>
    <col min="3" max="3" width="12.875" style="62" bestFit="1" customWidth="1"/>
    <col min="4" max="4" width="40" style="62" bestFit="1" customWidth="1"/>
    <col min="5" max="5" width="8.875" style="75" bestFit="1" customWidth="1"/>
    <col min="6" max="6" width="7.75" style="62" hidden="1" customWidth="1"/>
    <col min="7" max="7" width="14.5" style="62" hidden="1" customWidth="1"/>
    <col min="8" max="8" width="7.625" style="62" hidden="1" customWidth="1"/>
    <col min="9" max="9" width="11.375" style="62" hidden="1" customWidth="1"/>
    <col min="10" max="10" width="13.125" style="62" hidden="1" customWidth="1"/>
    <col min="11" max="11" width="9.75" style="62" hidden="1" customWidth="1"/>
    <col min="12" max="12" width="6.75" style="62" hidden="1" customWidth="1"/>
    <col min="13" max="13" width="11.375" style="62" hidden="1" customWidth="1"/>
    <col min="14" max="14" width="17" style="62" bestFit="1" customWidth="1"/>
    <col min="15" max="15" width="13.75" style="62" hidden="1" customWidth="1"/>
    <col min="16" max="16" width="13.875" style="62" hidden="1" customWidth="1"/>
    <col min="17" max="17" width="20.625" style="62" hidden="1" customWidth="1"/>
    <col min="18" max="18" width="15.625" style="62" hidden="1" customWidth="1"/>
    <col min="19" max="19" width="13.875" style="62" hidden="1" customWidth="1"/>
    <col min="20" max="20" width="20.25" style="62" hidden="1" customWidth="1"/>
    <col min="21" max="21" width="23.125" style="62" hidden="1" customWidth="1"/>
    <col min="22" max="22" width="14.625" style="62" bestFit="1" customWidth="1"/>
    <col min="23" max="23" width="17.875" style="62" hidden="1" customWidth="1"/>
    <col min="24" max="24" width="13.75" style="62" hidden="1" customWidth="1"/>
    <col min="25" max="25" width="14.75" style="62" hidden="1" customWidth="1"/>
    <col min="26" max="26" width="15" style="62" hidden="1" customWidth="1"/>
    <col min="27" max="27" width="11.5" style="62" hidden="1" customWidth="1"/>
    <col min="28" max="28" width="13.875" style="62" hidden="1" customWidth="1"/>
    <col min="29" max="29" width="12" style="62" bestFit="1" customWidth="1"/>
    <col min="30" max="16384" width="11" style="62"/>
  </cols>
  <sheetData>
    <row r="1" spans="1:29" x14ac:dyDescent="0.25">
      <c r="A1" s="246" t="s">
        <v>270</v>
      </c>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row>
    <row r="2" spans="1:29" x14ac:dyDescent="0.25">
      <c r="A2" s="245" t="s">
        <v>269</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67"/>
    </row>
    <row r="3" spans="1:29" x14ac:dyDescent="0.25">
      <c r="A3" s="245" t="s">
        <v>268</v>
      </c>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67"/>
    </row>
    <row r="4" spans="1:29" x14ac:dyDescent="0.25">
      <c r="A4" s="245" t="s">
        <v>267</v>
      </c>
      <c r="B4" s="245"/>
      <c r="C4" s="245"/>
      <c r="D4" s="245"/>
      <c r="E4" s="245"/>
      <c r="F4" s="245"/>
      <c r="G4" s="245"/>
      <c r="H4" s="245"/>
      <c r="I4" s="245"/>
      <c r="J4" s="245"/>
      <c r="K4" s="245"/>
      <c r="L4" s="245"/>
      <c r="M4" s="245"/>
      <c r="N4" s="245"/>
      <c r="O4" s="245"/>
      <c r="P4" s="245"/>
      <c r="Q4" s="245"/>
      <c r="R4" s="245"/>
      <c r="S4" s="245"/>
      <c r="T4" s="245"/>
      <c r="U4" s="245"/>
      <c r="V4" s="245"/>
      <c r="W4" s="245"/>
      <c r="X4" s="245"/>
      <c r="Y4" s="245"/>
      <c r="Z4" s="245"/>
      <c r="AA4" s="245"/>
      <c r="AB4" s="245"/>
    </row>
    <row r="5" spans="1:29" ht="27.75" customHeight="1" x14ac:dyDescent="0.25">
      <c r="A5" s="68" t="s">
        <v>266</v>
      </c>
      <c r="B5" s="68"/>
      <c r="C5" s="68"/>
      <c r="D5" s="68"/>
      <c r="E5" s="73"/>
      <c r="F5" s="68"/>
      <c r="G5" s="68"/>
      <c r="H5" s="68"/>
      <c r="I5" s="68"/>
      <c r="J5" s="68"/>
      <c r="K5" s="68"/>
      <c r="L5" s="68"/>
      <c r="M5" s="68"/>
      <c r="N5" s="69" t="s">
        <v>271</v>
      </c>
      <c r="O5" s="68"/>
      <c r="P5" s="68"/>
      <c r="Q5" s="69" t="s">
        <v>272</v>
      </c>
      <c r="R5" s="68"/>
      <c r="S5" s="68"/>
      <c r="T5" s="68"/>
      <c r="U5" s="68"/>
      <c r="V5" s="70" t="s">
        <v>273</v>
      </c>
      <c r="W5" s="68"/>
      <c r="X5" s="68"/>
      <c r="Y5" s="68"/>
      <c r="Z5" s="68"/>
      <c r="AA5" s="71" t="s">
        <v>274</v>
      </c>
      <c r="AB5" s="69"/>
      <c r="AC5" s="67"/>
    </row>
    <row r="6" spans="1:29" x14ac:dyDescent="0.25">
      <c r="A6" s="245" t="s">
        <v>265</v>
      </c>
      <c r="B6" s="245"/>
      <c r="C6" s="245"/>
      <c r="D6" s="245"/>
      <c r="E6" s="245"/>
      <c r="F6" s="245"/>
      <c r="G6" s="245"/>
      <c r="H6" s="245"/>
      <c r="I6" s="245"/>
      <c r="J6" s="245"/>
      <c r="K6" s="245"/>
      <c r="L6" s="245"/>
      <c r="M6" s="245"/>
      <c r="N6" s="245"/>
      <c r="O6" s="245"/>
      <c r="P6" s="245"/>
      <c r="Q6" s="245"/>
      <c r="R6" s="245"/>
      <c r="S6" s="245"/>
      <c r="T6" s="245"/>
      <c r="U6" s="245"/>
      <c r="V6" s="245"/>
      <c r="W6" s="245"/>
      <c r="X6" s="245"/>
      <c r="Y6" s="245"/>
      <c r="Z6" s="245"/>
      <c r="AA6" s="245"/>
      <c r="AB6" s="245"/>
      <c r="AC6" s="67"/>
    </row>
    <row r="7" spans="1:29" ht="21" customHeight="1" x14ac:dyDescent="0.25">
      <c r="A7" s="66" t="s">
        <v>264</v>
      </c>
      <c r="B7" s="66" t="s">
        <v>263</v>
      </c>
      <c r="C7" s="66" t="s">
        <v>262</v>
      </c>
      <c r="D7" s="66" t="s">
        <v>261</v>
      </c>
      <c r="E7" s="66" t="s">
        <v>275</v>
      </c>
      <c r="F7" s="66" t="s">
        <v>260</v>
      </c>
      <c r="G7" s="66" t="s">
        <v>259</v>
      </c>
      <c r="H7" s="66" t="s">
        <v>258</v>
      </c>
      <c r="I7" s="66" t="s">
        <v>257</v>
      </c>
      <c r="J7" s="66" t="s">
        <v>256</v>
      </c>
      <c r="K7" s="66" t="s">
        <v>255</v>
      </c>
      <c r="L7" s="66" t="s">
        <v>254</v>
      </c>
      <c r="M7" s="66" t="s">
        <v>253</v>
      </c>
      <c r="N7" s="66" t="s">
        <v>252</v>
      </c>
      <c r="O7" s="66" t="s">
        <v>251</v>
      </c>
      <c r="P7" s="66" t="s">
        <v>250</v>
      </c>
      <c r="Q7" s="66" t="s">
        <v>249</v>
      </c>
      <c r="R7" s="66" t="s">
        <v>248</v>
      </c>
      <c r="S7" s="66" t="s">
        <v>247</v>
      </c>
      <c r="T7" s="66" t="s">
        <v>246</v>
      </c>
      <c r="U7" s="66" t="s">
        <v>245</v>
      </c>
      <c r="V7" s="66" t="s">
        <v>244</v>
      </c>
      <c r="W7" s="66" t="s">
        <v>243</v>
      </c>
      <c r="X7" s="66" t="s">
        <v>242</v>
      </c>
      <c r="Y7" s="66" t="s">
        <v>241</v>
      </c>
      <c r="Z7" s="66" t="s">
        <v>240</v>
      </c>
      <c r="AA7" s="66" t="s">
        <v>239</v>
      </c>
      <c r="AB7" s="66" t="s">
        <v>238</v>
      </c>
    </row>
    <row r="8" spans="1:29" ht="16.5" hidden="1" customHeight="1" x14ac:dyDescent="0.25">
      <c r="A8" s="65" t="s">
        <v>110</v>
      </c>
      <c r="B8" s="65" t="s">
        <v>237</v>
      </c>
      <c r="C8" s="65" t="s">
        <v>92</v>
      </c>
      <c r="D8" s="65" t="s">
        <v>236</v>
      </c>
      <c r="E8" s="74"/>
      <c r="F8" s="65" t="s">
        <v>110</v>
      </c>
      <c r="G8" s="63">
        <v>5040000000</v>
      </c>
      <c r="H8" s="64">
        <v>0</v>
      </c>
      <c r="I8" s="64">
        <v>0</v>
      </c>
      <c r="J8" s="64">
        <v>0</v>
      </c>
      <c r="K8" s="64">
        <v>0</v>
      </c>
      <c r="L8" s="64">
        <v>0</v>
      </c>
      <c r="M8" s="64">
        <v>0</v>
      </c>
      <c r="N8" s="63">
        <v>5040000000</v>
      </c>
      <c r="O8" s="64">
        <v>0</v>
      </c>
      <c r="P8" s="63">
        <v>2717910045</v>
      </c>
      <c r="Q8" s="63">
        <v>2717910045</v>
      </c>
      <c r="R8" s="64">
        <v>0</v>
      </c>
      <c r="S8" s="63">
        <v>2322089955</v>
      </c>
      <c r="T8" s="64">
        <v>0</v>
      </c>
      <c r="U8" s="63">
        <v>2654516295</v>
      </c>
      <c r="V8" s="63">
        <v>2654516295</v>
      </c>
      <c r="W8" s="63">
        <v>2385483705</v>
      </c>
      <c r="X8" s="63">
        <v>84201057</v>
      </c>
      <c r="Y8" s="64">
        <v>0</v>
      </c>
      <c r="Z8" s="63">
        <v>61569657</v>
      </c>
      <c r="AA8" s="63">
        <v>61569657</v>
      </c>
      <c r="AB8" s="63">
        <v>2592946638</v>
      </c>
    </row>
    <row r="9" spans="1:29" ht="16.5" hidden="1" customHeight="1" x14ac:dyDescent="0.25">
      <c r="A9" s="65" t="s">
        <v>110</v>
      </c>
      <c r="B9" s="65" t="s">
        <v>235</v>
      </c>
      <c r="C9" s="65" t="s">
        <v>92</v>
      </c>
      <c r="D9" s="65" t="s">
        <v>234</v>
      </c>
      <c r="E9" s="74"/>
      <c r="F9" s="65" t="s">
        <v>110</v>
      </c>
      <c r="G9" s="63">
        <v>2332862428</v>
      </c>
      <c r="H9" s="64">
        <v>0</v>
      </c>
      <c r="I9" s="64">
        <v>0</v>
      </c>
      <c r="J9" s="64">
        <v>0</v>
      </c>
      <c r="K9" s="64">
        <v>0</v>
      </c>
      <c r="L9" s="64">
        <v>0</v>
      </c>
      <c r="M9" s="64">
        <v>0</v>
      </c>
      <c r="N9" s="63">
        <v>2332862428</v>
      </c>
      <c r="O9" s="64">
        <v>0</v>
      </c>
      <c r="P9" s="63">
        <v>576976135</v>
      </c>
      <c r="Q9" s="63">
        <v>576976135</v>
      </c>
      <c r="R9" s="64">
        <v>0</v>
      </c>
      <c r="S9" s="63">
        <v>1755886293</v>
      </c>
      <c r="T9" s="64">
        <v>0</v>
      </c>
      <c r="U9" s="63">
        <v>576976135</v>
      </c>
      <c r="V9" s="63">
        <v>576976135</v>
      </c>
      <c r="W9" s="63">
        <v>1755886293</v>
      </c>
      <c r="X9" s="63">
        <v>83431057</v>
      </c>
      <c r="Y9" s="64">
        <v>0</v>
      </c>
      <c r="Z9" s="63">
        <v>61569657</v>
      </c>
      <c r="AA9" s="63">
        <v>61569657</v>
      </c>
      <c r="AB9" s="63">
        <v>515406478</v>
      </c>
    </row>
    <row r="10" spans="1:29" ht="16.5" hidden="1" customHeight="1" x14ac:dyDescent="0.25">
      <c r="A10" s="65" t="s">
        <v>110</v>
      </c>
      <c r="B10" s="65" t="s">
        <v>233</v>
      </c>
      <c r="C10" s="65" t="s">
        <v>92</v>
      </c>
      <c r="D10" s="65" t="s">
        <v>232</v>
      </c>
      <c r="E10" s="74"/>
      <c r="F10" s="65" t="s">
        <v>110</v>
      </c>
      <c r="G10" s="63">
        <v>1388561517</v>
      </c>
      <c r="H10" s="64">
        <v>0</v>
      </c>
      <c r="I10" s="64">
        <v>0</v>
      </c>
      <c r="J10" s="64">
        <v>0</v>
      </c>
      <c r="K10" s="64">
        <v>0</v>
      </c>
      <c r="L10" s="64">
        <v>0</v>
      </c>
      <c r="M10" s="64">
        <v>0</v>
      </c>
      <c r="N10" s="63">
        <v>1388561517</v>
      </c>
      <c r="O10" s="64">
        <v>0</v>
      </c>
      <c r="P10" s="63">
        <v>80686357</v>
      </c>
      <c r="Q10" s="63">
        <v>80686357</v>
      </c>
      <c r="R10" s="64">
        <v>0</v>
      </c>
      <c r="S10" s="63">
        <v>1307875160</v>
      </c>
      <c r="T10" s="64">
        <v>0</v>
      </c>
      <c r="U10" s="63">
        <v>80686357</v>
      </c>
      <c r="V10" s="63">
        <v>80686357</v>
      </c>
      <c r="W10" s="63">
        <v>1307875160</v>
      </c>
      <c r="X10" s="63">
        <v>80686357</v>
      </c>
      <c r="Y10" s="64">
        <v>0</v>
      </c>
      <c r="Z10" s="63">
        <v>61569657</v>
      </c>
      <c r="AA10" s="63">
        <v>61569657</v>
      </c>
      <c r="AB10" s="63">
        <v>19116700</v>
      </c>
    </row>
    <row r="11" spans="1:29" ht="16.5" hidden="1" customHeight="1" x14ac:dyDescent="0.25">
      <c r="A11" s="65" t="s">
        <v>110</v>
      </c>
      <c r="B11" s="65" t="s">
        <v>231</v>
      </c>
      <c r="C11" s="65" t="s">
        <v>92</v>
      </c>
      <c r="D11" s="65" t="s">
        <v>230</v>
      </c>
      <c r="E11" s="74"/>
      <c r="F11" s="65" t="s">
        <v>110</v>
      </c>
      <c r="G11" s="63">
        <v>1388561517</v>
      </c>
      <c r="H11" s="64">
        <v>0</v>
      </c>
      <c r="I11" s="64">
        <v>0</v>
      </c>
      <c r="J11" s="64">
        <v>0</v>
      </c>
      <c r="K11" s="64">
        <v>0</v>
      </c>
      <c r="L11" s="64">
        <v>0</v>
      </c>
      <c r="M11" s="64">
        <v>0</v>
      </c>
      <c r="N11" s="63">
        <v>1388561517</v>
      </c>
      <c r="O11" s="64">
        <v>0</v>
      </c>
      <c r="P11" s="63">
        <v>80686357</v>
      </c>
      <c r="Q11" s="63">
        <v>80686357</v>
      </c>
      <c r="R11" s="64">
        <v>0</v>
      </c>
      <c r="S11" s="63">
        <v>1307875160</v>
      </c>
      <c r="T11" s="64">
        <v>0</v>
      </c>
      <c r="U11" s="63">
        <v>80686357</v>
      </c>
      <c r="V11" s="63">
        <v>80686357</v>
      </c>
      <c r="W11" s="63">
        <v>1307875160</v>
      </c>
      <c r="X11" s="63">
        <v>80686357</v>
      </c>
      <c r="Y11" s="64">
        <v>0</v>
      </c>
      <c r="Z11" s="63">
        <v>61569657</v>
      </c>
      <c r="AA11" s="63">
        <v>61569657</v>
      </c>
      <c r="AB11" s="63">
        <v>19116700</v>
      </c>
    </row>
    <row r="12" spans="1:29" ht="16.5" hidden="1" customHeight="1" x14ac:dyDescent="0.25">
      <c r="A12" s="65" t="s">
        <v>110</v>
      </c>
      <c r="B12" s="65" t="s">
        <v>229</v>
      </c>
      <c r="C12" s="65" t="s">
        <v>92</v>
      </c>
      <c r="D12" s="65" t="s">
        <v>228</v>
      </c>
      <c r="E12" s="74"/>
      <c r="F12" s="65" t="s">
        <v>110</v>
      </c>
      <c r="G12" s="63">
        <v>986057546</v>
      </c>
      <c r="H12" s="64">
        <v>0</v>
      </c>
      <c r="I12" s="64">
        <v>0</v>
      </c>
      <c r="J12" s="64">
        <v>0</v>
      </c>
      <c r="K12" s="64">
        <v>0</v>
      </c>
      <c r="L12" s="64">
        <v>0</v>
      </c>
      <c r="M12" s="64">
        <v>0</v>
      </c>
      <c r="N12" s="63">
        <v>986057546</v>
      </c>
      <c r="O12" s="64">
        <v>0</v>
      </c>
      <c r="P12" s="63">
        <v>61569657</v>
      </c>
      <c r="Q12" s="63">
        <v>61569657</v>
      </c>
      <c r="R12" s="64">
        <v>0</v>
      </c>
      <c r="S12" s="63">
        <v>924487889</v>
      </c>
      <c r="T12" s="64">
        <v>0</v>
      </c>
      <c r="U12" s="63">
        <v>61569657</v>
      </c>
      <c r="V12" s="63">
        <v>61569657</v>
      </c>
      <c r="W12" s="63">
        <v>924487889</v>
      </c>
      <c r="X12" s="63">
        <v>61569657</v>
      </c>
      <c r="Y12" s="64">
        <v>0</v>
      </c>
      <c r="Z12" s="63">
        <v>61569657</v>
      </c>
      <c r="AA12" s="63">
        <v>61569657</v>
      </c>
      <c r="AB12" s="64">
        <v>0</v>
      </c>
    </row>
    <row r="13" spans="1:29" ht="16.5" hidden="1" customHeight="1" x14ac:dyDescent="0.25">
      <c r="A13" s="65" t="s">
        <v>110</v>
      </c>
      <c r="B13" s="65" t="s">
        <v>227</v>
      </c>
      <c r="C13" s="65" t="s">
        <v>92</v>
      </c>
      <c r="D13" s="65" t="s">
        <v>226</v>
      </c>
      <c r="E13" s="74"/>
      <c r="F13" s="65" t="s">
        <v>110</v>
      </c>
      <c r="G13" s="63">
        <v>976294600</v>
      </c>
      <c r="H13" s="64">
        <v>0</v>
      </c>
      <c r="I13" s="64">
        <v>0</v>
      </c>
      <c r="J13" s="64">
        <v>0</v>
      </c>
      <c r="K13" s="64">
        <v>0</v>
      </c>
      <c r="L13" s="64">
        <v>0</v>
      </c>
      <c r="M13" s="64">
        <v>0</v>
      </c>
      <c r="N13" s="63">
        <v>976294600</v>
      </c>
      <c r="O13" s="64">
        <v>0</v>
      </c>
      <c r="P13" s="63">
        <v>61569657</v>
      </c>
      <c r="Q13" s="63">
        <v>61569657</v>
      </c>
      <c r="R13" s="64">
        <v>0</v>
      </c>
      <c r="S13" s="63">
        <v>914724943</v>
      </c>
      <c r="T13" s="64">
        <v>0</v>
      </c>
      <c r="U13" s="63">
        <v>61569657</v>
      </c>
      <c r="V13" s="63">
        <v>61569657</v>
      </c>
      <c r="W13" s="63">
        <v>914724943</v>
      </c>
      <c r="X13" s="63">
        <v>61569657</v>
      </c>
      <c r="Y13" s="64">
        <v>0</v>
      </c>
      <c r="Z13" s="63">
        <v>61569657</v>
      </c>
      <c r="AA13" s="63">
        <v>61569657</v>
      </c>
      <c r="AB13" s="64">
        <v>0</v>
      </c>
    </row>
    <row r="14" spans="1:29" ht="16.5" hidden="1" customHeight="1" x14ac:dyDescent="0.25">
      <c r="A14" s="65" t="s">
        <v>225</v>
      </c>
      <c r="B14" s="65" t="s">
        <v>224</v>
      </c>
      <c r="C14" s="65" t="s">
        <v>92</v>
      </c>
      <c r="D14" s="65" t="s">
        <v>223</v>
      </c>
      <c r="E14" s="74"/>
      <c r="F14" s="65" t="s">
        <v>90</v>
      </c>
      <c r="G14" s="63">
        <v>775965124</v>
      </c>
      <c r="H14" s="64">
        <v>0</v>
      </c>
      <c r="I14" s="64">
        <v>0</v>
      </c>
      <c r="J14" s="64">
        <v>0</v>
      </c>
      <c r="K14" s="64">
        <v>0</v>
      </c>
      <c r="L14" s="64">
        <v>0</v>
      </c>
      <c r="M14" s="64">
        <v>0</v>
      </c>
      <c r="N14" s="63">
        <v>775965124</v>
      </c>
      <c r="O14" s="64">
        <v>0</v>
      </c>
      <c r="P14" s="63">
        <v>61569657</v>
      </c>
      <c r="Q14" s="63">
        <v>61569657</v>
      </c>
      <c r="R14" s="64">
        <v>0</v>
      </c>
      <c r="S14" s="63">
        <v>714395467</v>
      </c>
      <c r="T14" s="64">
        <v>0</v>
      </c>
      <c r="U14" s="63">
        <v>61569657</v>
      </c>
      <c r="V14" s="63">
        <v>61569657</v>
      </c>
      <c r="W14" s="63">
        <v>714395467</v>
      </c>
      <c r="X14" s="63">
        <v>61569657</v>
      </c>
      <c r="Y14" s="64">
        <v>0</v>
      </c>
      <c r="Z14" s="63">
        <v>61569657</v>
      </c>
      <c r="AA14" s="63">
        <v>61569657</v>
      </c>
      <c r="AB14" s="64">
        <v>0</v>
      </c>
    </row>
    <row r="15" spans="1:29" ht="16.5" hidden="1" customHeight="1" x14ac:dyDescent="0.25">
      <c r="A15" s="65" t="s">
        <v>222</v>
      </c>
      <c r="B15" s="65" t="s">
        <v>221</v>
      </c>
      <c r="C15" s="65" t="s">
        <v>92</v>
      </c>
      <c r="D15" s="65" t="s">
        <v>220</v>
      </c>
      <c r="E15" s="74"/>
      <c r="F15" s="65" t="s">
        <v>90</v>
      </c>
      <c r="G15" s="63">
        <v>66549782</v>
      </c>
      <c r="H15" s="64">
        <v>0</v>
      </c>
      <c r="I15" s="64">
        <v>0</v>
      </c>
      <c r="J15" s="64">
        <v>0</v>
      </c>
      <c r="K15" s="64">
        <v>0</v>
      </c>
      <c r="L15" s="64">
        <v>0</v>
      </c>
      <c r="M15" s="64">
        <v>0</v>
      </c>
      <c r="N15" s="63">
        <v>66549782</v>
      </c>
      <c r="O15" s="64">
        <v>0</v>
      </c>
      <c r="P15" s="64">
        <v>0</v>
      </c>
      <c r="Q15" s="64">
        <v>0</v>
      </c>
      <c r="R15" s="64">
        <v>0</v>
      </c>
      <c r="S15" s="63">
        <v>66549782</v>
      </c>
      <c r="T15" s="64">
        <v>0</v>
      </c>
      <c r="U15" s="64">
        <v>0</v>
      </c>
      <c r="V15" s="64">
        <v>0</v>
      </c>
      <c r="W15" s="63">
        <v>66549782</v>
      </c>
      <c r="X15" s="64">
        <v>0</v>
      </c>
      <c r="Y15" s="64">
        <v>0</v>
      </c>
      <c r="Z15" s="64">
        <v>0</v>
      </c>
      <c r="AA15" s="64">
        <v>0</v>
      </c>
      <c r="AB15" s="64">
        <v>0</v>
      </c>
    </row>
    <row r="16" spans="1:29" ht="16.5" hidden="1" customHeight="1" x14ac:dyDescent="0.25">
      <c r="A16" s="65" t="s">
        <v>219</v>
      </c>
      <c r="B16" s="65" t="s">
        <v>218</v>
      </c>
      <c r="C16" s="65" t="s">
        <v>92</v>
      </c>
      <c r="D16" s="65" t="s">
        <v>217</v>
      </c>
      <c r="E16" s="74"/>
      <c r="F16" s="65" t="s">
        <v>90</v>
      </c>
      <c r="G16" s="63">
        <v>22632315</v>
      </c>
      <c r="H16" s="64">
        <v>0</v>
      </c>
      <c r="I16" s="64">
        <v>0</v>
      </c>
      <c r="J16" s="64">
        <v>0</v>
      </c>
      <c r="K16" s="64">
        <v>0</v>
      </c>
      <c r="L16" s="64">
        <v>0</v>
      </c>
      <c r="M16" s="64">
        <v>0</v>
      </c>
      <c r="N16" s="63">
        <v>22632315</v>
      </c>
      <c r="O16" s="64">
        <v>0</v>
      </c>
      <c r="P16" s="64">
        <v>0</v>
      </c>
      <c r="Q16" s="64">
        <v>0</v>
      </c>
      <c r="R16" s="64">
        <v>0</v>
      </c>
      <c r="S16" s="63">
        <v>22632315</v>
      </c>
      <c r="T16" s="64">
        <v>0</v>
      </c>
      <c r="U16" s="64">
        <v>0</v>
      </c>
      <c r="V16" s="64">
        <v>0</v>
      </c>
      <c r="W16" s="63">
        <v>22632315</v>
      </c>
      <c r="X16" s="64">
        <v>0</v>
      </c>
      <c r="Y16" s="64">
        <v>0</v>
      </c>
      <c r="Z16" s="64">
        <v>0</v>
      </c>
      <c r="AA16" s="64">
        <v>0</v>
      </c>
      <c r="AB16" s="64">
        <v>0</v>
      </c>
    </row>
    <row r="17" spans="1:28" ht="16.5" hidden="1" customHeight="1" x14ac:dyDescent="0.25">
      <c r="A17" s="65" t="s">
        <v>110</v>
      </c>
      <c r="B17" s="65" t="s">
        <v>216</v>
      </c>
      <c r="C17" s="65" t="s">
        <v>92</v>
      </c>
      <c r="D17" s="65" t="s">
        <v>180</v>
      </c>
      <c r="E17" s="74"/>
      <c r="F17" s="65" t="s">
        <v>110</v>
      </c>
      <c r="G17" s="63">
        <v>111147379</v>
      </c>
      <c r="H17" s="64">
        <v>0</v>
      </c>
      <c r="I17" s="64">
        <v>0</v>
      </c>
      <c r="J17" s="64">
        <v>0</v>
      </c>
      <c r="K17" s="64">
        <v>0</v>
      </c>
      <c r="L17" s="64">
        <v>0</v>
      </c>
      <c r="M17" s="64">
        <v>0</v>
      </c>
      <c r="N17" s="63">
        <v>111147379</v>
      </c>
      <c r="O17" s="64">
        <v>0</v>
      </c>
      <c r="P17" s="64">
        <v>0</v>
      </c>
      <c r="Q17" s="64">
        <v>0</v>
      </c>
      <c r="R17" s="64">
        <v>0</v>
      </c>
      <c r="S17" s="63">
        <v>111147379</v>
      </c>
      <c r="T17" s="64">
        <v>0</v>
      </c>
      <c r="U17" s="64">
        <v>0</v>
      </c>
      <c r="V17" s="64">
        <v>0</v>
      </c>
      <c r="W17" s="63">
        <v>111147379</v>
      </c>
      <c r="X17" s="64">
        <v>0</v>
      </c>
      <c r="Y17" s="64">
        <v>0</v>
      </c>
      <c r="Z17" s="64">
        <v>0</v>
      </c>
      <c r="AA17" s="64">
        <v>0</v>
      </c>
      <c r="AB17" s="64">
        <v>0</v>
      </c>
    </row>
    <row r="18" spans="1:28" ht="16.5" hidden="1" customHeight="1" x14ac:dyDescent="0.25">
      <c r="A18" s="65" t="s">
        <v>215</v>
      </c>
      <c r="B18" s="65" t="s">
        <v>214</v>
      </c>
      <c r="C18" s="65" t="s">
        <v>92</v>
      </c>
      <c r="D18" s="65" t="s">
        <v>213</v>
      </c>
      <c r="E18" s="74"/>
      <c r="F18" s="65" t="s">
        <v>90</v>
      </c>
      <c r="G18" s="63">
        <v>75099581</v>
      </c>
      <c r="H18" s="64">
        <v>0</v>
      </c>
      <c r="I18" s="64">
        <v>0</v>
      </c>
      <c r="J18" s="64">
        <v>0</v>
      </c>
      <c r="K18" s="64">
        <v>0</v>
      </c>
      <c r="L18" s="64">
        <v>0</v>
      </c>
      <c r="M18" s="64">
        <v>0</v>
      </c>
      <c r="N18" s="63">
        <v>75099581</v>
      </c>
      <c r="O18" s="64">
        <v>0</v>
      </c>
      <c r="P18" s="64">
        <v>0</v>
      </c>
      <c r="Q18" s="64">
        <v>0</v>
      </c>
      <c r="R18" s="64">
        <v>0</v>
      </c>
      <c r="S18" s="63">
        <v>75099581</v>
      </c>
      <c r="T18" s="64">
        <v>0</v>
      </c>
      <c r="U18" s="64">
        <v>0</v>
      </c>
      <c r="V18" s="64">
        <v>0</v>
      </c>
      <c r="W18" s="63">
        <v>75099581</v>
      </c>
      <c r="X18" s="64">
        <v>0</v>
      </c>
      <c r="Y18" s="64">
        <v>0</v>
      </c>
      <c r="Z18" s="64">
        <v>0</v>
      </c>
      <c r="AA18" s="64">
        <v>0</v>
      </c>
      <c r="AB18" s="64">
        <v>0</v>
      </c>
    </row>
    <row r="19" spans="1:28" ht="16.5" hidden="1" customHeight="1" x14ac:dyDescent="0.25">
      <c r="A19" s="65" t="s">
        <v>212</v>
      </c>
      <c r="B19" s="65" t="s">
        <v>211</v>
      </c>
      <c r="C19" s="65" t="s">
        <v>92</v>
      </c>
      <c r="D19" s="65" t="s">
        <v>210</v>
      </c>
      <c r="E19" s="74"/>
      <c r="F19" s="65" t="s">
        <v>90</v>
      </c>
      <c r="G19" s="63">
        <v>36047798</v>
      </c>
      <c r="H19" s="64">
        <v>0</v>
      </c>
      <c r="I19" s="64">
        <v>0</v>
      </c>
      <c r="J19" s="64">
        <v>0</v>
      </c>
      <c r="K19" s="64">
        <v>0</v>
      </c>
      <c r="L19" s="64">
        <v>0</v>
      </c>
      <c r="M19" s="64">
        <v>0</v>
      </c>
      <c r="N19" s="63">
        <v>36047798</v>
      </c>
      <c r="O19" s="64">
        <v>0</v>
      </c>
      <c r="P19" s="64">
        <v>0</v>
      </c>
      <c r="Q19" s="64">
        <v>0</v>
      </c>
      <c r="R19" s="64">
        <v>0</v>
      </c>
      <c r="S19" s="63">
        <v>36047798</v>
      </c>
      <c r="T19" s="64">
        <v>0</v>
      </c>
      <c r="U19" s="64">
        <v>0</v>
      </c>
      <c r="V19" s="64">
        <v>0</v>
      </c>
      <c r="W19" s="63">
        <v>36047798</v>
      </c>
      <c r="X19" s="64">
        <v>0</v>
      </c>
      <c r="Y19" s="64">
        <v>0</v>
      </c>
      <c r="Z19" s="64">
        <v>0</v>
      </c>
      <c r="AA19" s="64">
        <v>0</v>
      </c>
      <c r="AB19" s="64">
        <v>0</v>
      </c>
    </row>
    <row r="20" spans="1:28" ht="16.5" hidden="1" customHeight="1" x14ac:dyDescent="0.25">
      <c r="A20" s="65" t="s">
        <v>209</v>
      </c>
      <c r="B20" s="65" t="s">
        <v>208</v>
      </c>
      <c r="C20" s="65" t="s">
        <v>92</v>
      </c>
      <c r="D20" s="65" t="s">
        <v>207</v>
      </c>
      <c r="E20" s="74"/>
      <c r="F20" s="65" t="s">
        <v>90</v>
      </c>
      <c r="G20" s="63">
        <v>9762946</v>
      </c>
      <c r="H20" s="64">
        <v>0</v>
      </c>
      <c r="I20" s="64">
        <v>0</v>
      </c>
      <c r="J20" s="64">
        <v>0</v>
      </c>
      <c r="K20" s="64">
        <v>0</v>
      </c>
      <c r="L20" s="64">
        <v>0</v>
      </c>
      <c r="M20" s="64">
        <v>0</v>
      </c>
      <c r="N20" s="63">
        <v>9762946</v>
      </c>
      <c r="O20" s="64">
        <v>0</v>
      </c>
      <c r="P20" s="64">
        <v>0</v>
      </c>
      <c r="Q20" s="64">
        <v>0</v>
      </c>
      <c r="R20" s="64">
        <v>0</v>
      </c>
      <c r="S20" s="63">
        <v>9762946</v>
      </c>
      <c r="T20" s="64">
        <v>0</v>
      </c>
      <c r="U20" s="64">
        <v>0</v>
      </c>
      <c r="V20" s="64">
        <v>0</v>
      </c>
      <c r="W20" s="63">
        <v>9762946</v>
      </c>
      <c r="X20" s="64">
        <v>0</v>
      </c>
      <c r="Y20" s="64">
        <v>0</v>
      </c>
      <c r="Z20" s="64">
        <v>0</v>
      </c>
      <c r="AA20" s="64">
        <v>0</v>
      </c>
      <c r="AB20" s="64">
        <v>0</v>
      </c>
    </row>
    <row r="21" spans="1:28" ht="16.5" hidden="1" customHeight="1" x14ac:dyDescent="0.25">
      <c r="A21" s="65" t="s">
        <v>110</v>
      </c>
      <c r="B21" s="65" t="s">
        <v>206</v>
      </c>
      <c r="C21" s="65" t="s">
        <v>92</v>
      </c>
      <c r="D21" s="65" t="s">
        <v>205</v>
      </c>
      <c r="E21" s="74"/>
      <c r="F21" s="65" t="s">
        <v>110</v>
      </c>
      <c r="G21" s="63">
        <v>335322951</v>
      </c>
      <c r="H21" s="64">
        <v>0</v>
      </c>
      <c r="I21" s="64">
        <v>0</v>
      </c>
      <c r="J21" s="64">
        <v>0</v>
      </c>
      <c r="K21" s="64">
        <v>0</v>
      </c>
      <c r="L21" s="64">
        <v>0</v>
      </c>
      <c r="M21" s="64">
        <v>0</v>
      </c>
      <c r="N21" s="63">
        <v>335322951</v>
      </c>
      <c r="O21" s="64">
        <v>0</v>
      </c>
      <c r="P21" s="63">
        <v>19116700</v>
      </c>
      <c r="Q21" s="63">
        <v>19116700</v>
      </c>
      <c r="R21" s="64">
        <v>0</v>
      </c>
      <c r="S21" s="63">
        <v>316206251</v>
      </c>
      <c r="T21" s="64">
        <v>0</v>
      </c>
      <c r="U21" s="63">
        <v>19116700</v>
      </c>
      <c r="V21" s="63">
        <v>19116700</v>
      </c>
      <c r="W21" s="63">
        <v>316206251</v>
      </c>
      <c r="X21" s="63">
        <v>19116700</v>
      </c>
      <c r="Y21" s="64">
        <v>0</v>
      </c>
      <c r="Z21" s="64">
        <v>0</v>
      </c>
      <c r="AA21" s="64">
        <v>0</v>
      </c>
      <c r="AB21" s="63">
        <v>19116700</v>
      </c>
    </row>
    <row r="22" spans="1:28" ht="16.5" hidden="1" customHeight="1" x14ac:dyDescent="0.25">
      <c r="A22" s="65" t="s">
        <v>204</v>
      </c>
      <c r="B22" s="65" t="s">
        <v>203</v>
      </c>
      <c r="C22" s="65" t="s">
        <v>92</v>
      </c>
      <c r="D22" s="65" t="s">
        <v>202</v>
      </c>
      <c r="E22" s="74"/>
      <c r="F22" s="65" t="s">
        <v>90</v>
      </c>
      <c r="G22" s="63">
        <v>95788061</v>
      </c>
      <c r="H22" s="64">
        <v>0</v>
      </c>
      <c r="I22" s="64">
        <v>0</v>
      </c>
      <c r="J22" s="64">
        <v>0</v>
      </c>
      <c r="K22" s="64">
        <v>0</v>
      </c>
      <c r="L22" s="64">
        <v>0</v>
      </c>
      <c r="M22" s="64">
        <v>0</v>
      </c>
      <c r="N22" s="63">
        <v>95788061</v>
      </c>
      <c r="O22" s="64">
        <v>0</v>
      </c>
      <c r="P22" s="63">
        <v>7516200</v>
      </c>
      <c r="Q22" s="63">
        <v>7516200</v>
      </c>
      <c r="R22" s="64">
        <v>0</v>
      </c>
      <c r="S22" s="63">
        <v>88271861</v>
      </c>
      <c r="T22" s="64">
        <v>0</v>
      </c>
      <c r="U22" s="63">
        <v>7516200</v>
      </c>
      <c r="V22" s="63">
        <v>7516200</v>
      </c>
      <c r="W22" s="63">
        <v>88271861</v>
      </c>
      <c r="X22" s="63">
        <v>7516200</v>
      </c>
      <c r="Y22" s="64">
        <v>0</v>
      </c>
      <c r="Z22" s="64">
        <v>0</v>
      </c>
      <c r="AA22" s="64">
        <v>0</v>
      </c>
      <c r="AB22" s="63">
        <v>7516200</v>
      </c>
    </row>
    <row r="23" spans="1:28" ht="16.5" hidden="1" customHeight="1" x14ac:dyDescent="0.25">
      <c r="A23" s="65" t="s">
        <v>201</v>
      </c>
      <c r="B23" s="65" t="s">
        <v>200</v>
      </c>
      <c r="C23" s="65" t="s">
        <v>92</v>
      </c>
      <c r="D23" s="65" t="s">
        <v>199</v>
      </c>
      <c r="E23" s="74"/>
      <c r="F23" s="65" t="s">
        <v>90</v>
      </c>
      <c r="G23" s="63">
        <v>67849877</v>
      </c>
      <c r="H23" s="64">
        <v>0</v>
      </c>
      <c r="I23" s="64">
        <v>0</v>
      </c>
      <c r="J23" s="64">
        <v>0</v>
      </c>
      <c r="K23" s="64">
        <v>0</v>
      </c>
      <c r="L23" s="64">
        <v>0</v>
      </c>
      <c r="M23" s="64">
        <v>0</v>
      </c>
      <c r="N23" s="63">
        <v>67849877</v>
      </c>
      <c r="O23" s="64">
        <v>0</v>
      </c>
      <c r="P23" s="63">
        <v>5323700</v>
      </c>
      <c r="Q23" s="63">
        <v>5323700</v>
      </c>
      <c r="R23" s="64">
        <v>0</v>
      </c>
      <c r="S23" s="63">
        <v>62526177</v>
      </c>
      <c r="T23" s="64">
        <v>0</v>
      </c>
      <c r="U23" s="63">
        <v>5323700</v>
      </c>
      <c r="V23" s="63">
        <v>5323700</v>
      </c>
      <c r="W23" s="63">
        <v>62526177</v>
      </c>
      <c r="X23" s="63">
        <v>5323700</v>
      </c>
      <c r="Y23" s="64">
        <v>0</v>
      </c>
      <c r="Z23" s="64">
        <v>0</v>
      </c>
      <c r="AA23" s="64">
        <v>0</v>
      </c>
      <c r="AB23" s="63">
        <v>5323700</v>
      </c>
    </row>
    <row r="24" spans="1:28" ht="16.5" hidden="1" customHeight="1" x14ac:dyDescent="0.25">
      <c r="A24" s="65" t="s">
        <v>198</v>
      </c>
      <c r="B24" s="65" t="s">
        <v>197</v>
      </c>
      <c r="C24" s="65" t="s">
        <v>92</v>
      </c>
      <c r="D24" s="65" t="s">
        <v>196</v>
      </c>
      <c r="E24" s="74"/>
      <c r="F24" s="65" t="s">
        <v>90</v>
      </c>
      <c r="G24" s="63">
        <v>81357880</v>
      </c>
      <c r="H24" s="64">
        <v>0</v>
      </c>
      <c r="I24" s="64">
        <v>0</v>
      </c>
      <c r="J24" s="64">
        <v>0</v>
      </c>
      <c r="K24" s="64">
        <v>0</v>
      </c>
      <c r="L24" s="64">
        <v>0</v>
      </c>
      <c r="M24" s="64">
        <v>0</v>
      </c>
      <c r="N24" s="63">
        <v>81357880</v>
      </c>
      <c r="O24" s="64">
        <v>0</v>
      </c>
      <c r="P24" s="64">
        <v>0</v>
      </c>
      <c r="Q24" s="64">
        <v>0</v>
      </c>
      <c r="R24" s="64">
        <v>0</v>
      </c>
      <c r="S24" s="63">
        <v>81357880</v>
      </c>
      <c r="T24" s="64">
        <v>0</v>
      </c>
      <c r="U24" s="64">
        <v>0</v>
      </c>
      <c r="V24" s="64">
        <v>0</v>
      </c>
      <c r="W24" s="63">
        <v>81357880</v>
      </c>
      <c r="X24" s="64">
        <v>0</v>
      </c>
      <c r="Y24" s="64">
        <v>0</v>
      </c>
      <c r="Z24" s="64">
        <v>0</v>
      </c>
      <c r="AA24" s="64">
        <v>0</v>
      </c>
      <c r="AB24" s="64">
        <v>0</v>
      </c>
    </row>
    <row r="25" spans="1:28" ht="16.5" hidden="1" customHeight="1" x14ac:dyDescent="0.25">
      <c r="A25" s="65" t="s">
        <v>195</v>
      </c>
      <c r="B25" s="65" t="s">
        <v>194</v>
      </c>
      <c r="C25" s="65" t="s">
        <v>92</v>
      </c>
      <c r="D25" s="65" t="s">
        <v>193</v>
      </c>
      <c r="E25" s="74"/>
      <c r="F25" s="65" t="s">
        <v>90</v>
      </c>
      <c r="G25" s="63">
        <v>38048157</v>
      </c>
      <c r="H25" s="64">
        <v>0</v>
      </c>
      <c r="I25" s="64">
        <v>0</v>
      </c>
      <c r="J25" s="64">
        <v>0</v>
      </c>
      <c r="K25" s="64">
        <v>0</v>
      </c>
      <c r="L25" s="64">
        <v>0</v>
      </c>
      <c r="M25" s="64">
        <v>0</v>
      </c>
      <c r="N25" s="63">
        <v>38048157</v>
      </c>
      <c r="O25" s="64">
        <v>0</v>
      </c>
      <c r="P25" s="63">
        <v>2660200</v>
      </c>
      <c r="Q25" s="63">
        <v>2660200</v>
      </c>
      <c r="R25" s="64">
        <v>0</v>
      </c>
      <c r="S25" s="63">
        <v>35387957</v>
      </c>
      <c r="T25" s="64">
        <v>0</v>
      </c>
      <c r="U25" s="63">
        <v>2660200</v>
      </c>
      <c r="V25" s="63">
        <v>2660200</v>
      </c>
      <c r="W25" s="63">
        <v>35387957</v>
      </c>
      <c r="X25" s="63">
        <v>2660200</v>
      </c>
      <c r="Y25" s="64">
        <v>0</v>
      </c>
      <c r="Z25" s="64">
        <v>0</v>
      </c>
      <c r="AA25" s="64">
        <v>0</v>
      </c>
      <c r="AB25" s="63">
        <v>2660200</v>
      </c>
    </row>
    <row r="26" spans="1:28" ht="16.5" hidden="1" customHeight="1" x14ac:dyDescent="0.25">
      <c r="A26" s="65" t="s">
        <v>192</v>
      </c>
      <c r="B26" s="65" t="s">
        <v>191</v>
      </c>
      <c r="C26" s="65" t="s">
        <v>92</v>
      </c>
      <c r="D26" s="65" t="s">
        <v>190</v>
      </c>
      <c r="E26" s="74"/>
      <c r="F26" s="65" t="s">
        <v>90</v>
      </c>
      <c r="G26" s="63">
        <v>4718781</v>
      </c>
      <c r="H26" s="64">
        <v>0</v>
      </c>
      <c r="I26" s="64">
        <v>0</v>
      </c>
      <c r="J26" s="64">
        <v>0</v>
      </c>
      <c r="K26" s="64">
        <v>0</v>
      </c>
      <c r="L26" s="64">
        <v>0</v>
      </c>
      <c r="M26" s="64">
        <v>0</v>
      </c>
      <c r="N26" s="63">
        <v>4718781</v>
      </c>
      <c r="O26" s="64">
        <v>0</v>
      </c>
      <c r="P26" s="63">
        <v>290500</v>
      </c>
      <c r="Q26" s="63">
        <v>290500</v>
      </c>
      <c r="R26" s="64">
        <v>0</v>
      </c>
      <c r="S26" s="63">
        <v>4428281</v>
      </c>
      <c r="T26" s="64">
        <v>0</v>
      </c>
      <c r="U26" s="63">
        <v>290500</v>
      </c>
      <c r="V26" s="63">
        <v>290500</v>
      </c>
      <c r="W26" s="63">
        <v>4428281</v>
      </c>
      <c r="X26" s="63">
        <v>290500</v>
      </c>
      <c r="Y26" s="64">
        <v>0</v>
      </c>
      <c r="Z26" s="64">
        <v>0</v>
      </c>
      <c r="AA26" s="64">
        <v>0</v>
      </c>
      <c r="AB26" s="63">
        <v>290500</v>
      </c>
    </row>
    <row r="27" spans="1:28" ht="16.5" hidden="1" customHeight="1" x14ac:dyDescent="0.25">
      <c r="A27" s="65" t="s">
        <v>189</v>
      </c>
      <c r="B27" s="65" t="s">
        <v>188</v>
      </c>
      <c r="C27" s="65" t="s">
        <v>92</v>
      </c>
      <c r="D27" s="65" t="s">
        <v>187</v>
      </c>
      <c r="E27" s="74"/>
      <c r="F27" s="65" t="s">
        <v>90</v>
      </c>
      <c r="G27" s="63">
        <v>28536117</v>
      </c>
      <c r="H27" s="64">
        <v>0</v>
      </c>
      <c r="I27" s="64">
        <v>0</v>
      </c>
      <c r="J27" s="64">
        <v>0</v>
      </c>
      <c r="K27" s="64">
        <v>0</v>
      </c>
      <c r="L27" s="64">
        <v>0</v>
      </c>
      <c r="M27" s="64">
        <v>0</v>
      </c>
      <c r="N27" s="63">
        <v>28536117</v>
      </c>
      <c r="O27" s="64">
        <v>0</v>
      </c>
      <c r="P27" s="63">
        <v>1995600</v>
      </c>
      <c r="Q27" s="63">
        <v>1995600</v>
      </c>
      <c r="R27" s="64">
        <v>0</v>
      </c>
      <c r="S27" s="63">
        <v>26540517</v>
      </c>
      <c r="T27" s="64">
        <v>0</v>
      </c>
      <c r="U27" s="63">
        <v>1995600</v>
      </c>
      <c r="V27" s="63">
        <v>1995600</v>
      </c>
      <c r="W27" s="63">
        <v>26540517</v>
      </c>
      <c r="X27" s="63">
        <v>1995600</v>
      </c>
      <c r="Y27" s="64">
        <v>0</v>
      </c>
      <c r="Z27" s="64">
        <v>0</v>
      </c>
      <c r="AA27" s="64">
        <v>0</v>
      </c>
      <c r="AB27" s="63">
        <v>1995600</v>
      </c>
    </row>
    <row r="28" spans="1:28" ht="16.5" hidden="1" customHeight="1" x14ac:dyDescent="0.25">
      <c r="A28" s="65" t="s">
        <v>186</v>
      </c>
      <c r="B28" s="65" t="s">
        <v>185</v>
      </c>
      <c r="C28" s="65" t="s">
        <v>92</v>
      </c>
      <c r="D28" s="65" t="s">
        <v>184</v>
      </c>
      <c r="E28" s="74"/>
      <c r="F28" s="65" t="s">
        <v>90</v>
      </c>
      <c r="G28" s="63">
        <v>19024078</v>
      </c>
      <c r="H28" s="64">
        <v>0</v>
      </c>
      <c r="I28" s="64">
        <v>0</v>
      </c>
      <c r="J28" s="64">
        <v>0</v>
      </c>
      <c r="K28" s="64">
        <v>0</v>
      </c>
      <c r="L28" s="64">
        <v>0</v>
      </c>
      <c r="M28" s="64">
        <v>0</v>
      </c>
      <c r="N28" s="63">
        <v>19024078</v>
      </c>
      <c r="O28" s="64">
        <v>0</v>
      </c>
      <c r="P28" s="63">
        <v>1330500</v>
      </c>
      <c r="Q28" s="63">
        <v>1330500</v>
      </c>
      <c r="R28" s="64">
        <v>0</v>
      </c>
      <c r="S28" s="63">
        <v>17693578</v>
      </c>
      <c r="T28" s="64">
        <v>0</v>
      </c>
      <c r="U28" s="63">
        <v>1330500</v>
      </c>
      <c r="V28" s="63">
        <v>1330500</v>
      </c>
      <c r="W28" s="63">
        <v>17693578</v>
      </c>
      <c r="X28" s="63">
        <v>1330500</v>
      </c>
      <c r="Y28" s="64">
        <v>0</v>
      </c>
      <c r="Z28" s="64">
        <v>0</v>
      </c>
      <c r="AA28" s="64">
        <v>0</v>
      </c>
      <c r="AB28" s="63">
        <v>1330500</v>
      </c>
    </row>
    <row r="29" spans="1:28" ht="16.5" hidden="1" customHeight="1" x14ac:dyDescent="0.25">
      <c r="A29" s="65" t="s">
        <v>110</v>
      </c>
      <c r="B29" s="65" t="s">
        <v>183</v>
      </c>
      <c r="C29" s="65" t="s">
        <v>92</v>
      </c>
      <c r="D29" s="65" t="s">
        <v>182</v>
      </c>
      <c r="E29" s="74"/>
      <c r="F29" s="65" t="s">
        <v>110</v>
      </c>
      <c r="G29" s="63">
        <v>67181020</v>
      </c>
      <c r="H29" s="64">
        <v>0</v>
      </c>
      <c r="I29" s="64">
        <v>0</v>
      </c>
      <c r="J29" s="64">
        <v>0</v>
      </c>
      <c r="K29" s="64">
        <v>0</v>
      </c>
      <c r="L29" s="64">
        <v>0</v>
      </c>
      <c r="M29" s="64">
        <v>0</v>
      </c>
      <c r="N29" s="63">
        <v>67181020</v>
      </c>
      <c r="O29" s="64">
        <v>0</v>
      </c>
      <c r="P29" s="64">
        <v>0</v>
      </c>
      <c r="Q29" s="64">
        <v>0</v>
      </c>
      <c r="R29" s="64">
        <v>0</v>
      </c>
      <c r="S29" s="63">
        <v>67181020</v>
      </c>
      <c r="T29" s="64">
        <v>0</v>
      </c>
      <c r="U29" s="64">
        <v>0</v>
      </c>
      <c r="V29" s="64">
        <v>0</v>
      </c>
      <c r="W29" s="63">
        <v>67181020</v>
      </c>
      <c r="X29" s="64">
        <v>0</v>
      </c>
      <c r="Y29" s="64">
        <v>0</v>
      </c>
      <c r="Z29" s="64">
        <v>0</v>
      </c>
      <c r="AA29" s="64">
        <v>0</v>
      </c>
      <c r="AB29" s="64">
        <v>0</v>
      </c>
    </row>
    <row r="30" spans="1:28" ht="16.5" hidden="1" customHeight="1" x14ac:dyDescent="0.25">
      <c r="A30" s="65" t="s">
        <v>110</v>
      </c>
      <c r="B30" s="65" t="s">
        <v>181</v>
      </c>
      <c r="C30" s="65" t="s">
        <v>92</v>
      </c>
      <c r="D30" s="65" t="s">
        <v>180</v>
      </c>
      <c r="E30" s="74"/>
      <c r="F30" s="65" t="s">
        <v>110</v>
      </c>
      <c r="G30" s="63">
        <v>67181020</v>
      </c>
      <c r="H30" s="64">
        <v>0</v>
      </c>
      <c r="I30" s="64">
        <v>0</v>
      </c>
      <c r="J30" s="64">
        <v>0</v>
      </c>
      <c r="K30" s="64">
        <v>0</v>
      </c>
      <c r="L30" s="64">
        <v>0</v>
      </c>
      <c r="M30" s="64">
        <v>0</v>
      </c>
      <c r="N30" s="63">
        <v>67181020</v>
      </c>
      <c r="O30" s="64">
        <v>0</v>
      </c>
      <c r="P30" s="64">
        <v>0</v>
      </c>
      <c r="Q30" s="64">
        <v>0</v>
      </c>
      <c r="R30" s="64">
        <v>0</v>
      </c>
      <c r="S30" s="63">
        <v>67181020</v>
      </c>
      <c r="T30" s="64">
        <v>0</v>
      </c>
      <c r="U30" s="64">
        <v>0</v>
      </c>
      <c r="V30" s="64">
        <v>0</v>
      </c>
      <c r="W30" s="63">
        <v>67181020</v>
      </c>
      <c r="X30" s="64">
        <v>0</v>
      </c>
      <c r="Y30" s="64">
        <v>0</v>
      </c>
      <c r="Z30" s="64">
        <v>0</v>
      </c>
      <c r="AA30" s="64">
        <v>0</v>
      </c>
      <c r="AB30" s="64">
        <v>0</v>
      </c>
    </row>
    <row r="31" spans="1:28" ht="16.5" hidden="1" customHeight="1" x14ac:dyDescent="0.25">
      <c r="A31" s="65" t="s">
        <v>179</v>
      </c>
      <c r="B31" s="65" t="s">
        <v>178</v>
      </c>
      <c r="C31" s="65" t="s">
        <v>92</v>
      </c>
      <c r="D31" s="65" t="s">
        <v>177</v>
      </c>
      <c r="E31" s="74"/>
      <c r="F31" s="65" t="s">
        <v>90</v>
      </c>
      <c r="G31" s="63">
        <v>52870104</v>
      </c>
      <c r="H31" s="64">
        <v>0</v>
      </c>
      <c r="I31" s="64">
        <v>0</v>
      </c>
      <c r="J31" s="64">
        <v>0</v>
      </c>
      <c r="K31" s="64">
        <v>0</v>
      </c>
      <c r="L31" s="64">
        <v>0</v>
      </c>
      <c r="M31" s="64">
        <v>0</v>
      </c>
      <c r="N31" s="63">
        <v>52870104</v>
      </c>
      <c r="O31" s="64">
        <v>0</v>
      </c>
      <c r="P31" s="64">
        <v>0</v>
      </c>
      <c r="Q31" s="64">
        <v>0</v>
      </c>
      <c r="R31" s="64">
        <v>0</v>
      </c>
      <c r="S31" s="63">
        <v>52870104</v>
      </c>
      <c r="T31" s="64">
        <v>0</v>
      </c>
      <c r="U31" s="64">
        <v>0</v>
      </c>
      <c r="V31" s="64">
        <v>0</v>
      </c>
      <c r="W31" s="63">
        <v>52870104</v>
      </c>
      <c r="X31" s="64">
        <v>0</v>
      </c>
      <c r="Y31" s="64">
        <v>0</v>
      </c>
      <c r="Z31" s="64">
        <v>0</v>
      </c>
      <c r="AA31" s="64">
        <v>0</v>
      </c>
      <c r="AB31" s="64">
        <v>0</v>
      </c>
    </row>
    <row r="32" spans="1:28" ht="16.5" hidden="1" customHeight="1" x14ac:dyDescent="0.25">
      <c r="A32" s="65" t="s">
        <v>176</v>
      </c>
      <c r="B32" s="65" t="s">
        <v>175</v>
      </c>
      <c r="C32" s="65" t="s">
        <v>92</v>
      </c>
      <c r="D32" s="65" t="s">
        <v>174</v>
      </c>
      <c r="E32" s="74"/>
      <c r="F32" s="65" t="s">
        <v>107</v>
      </c>
      <c r="G32" s="63">
        <v>10000000</v>
      </c>
      <c r="H32" s="64">
        <v>0</v>
      </c>
      <c r="I32" s="64">
        <v>0</v>
      </c>
      <c r="J32" s="64">
        <v>0</v>
      </c>
      <c r="K32" s="64">
        <v>0</v>
      </c>
      <c r="L32" s="64">
        <v>0</v>
      </c>
      <c r="M32" s="64">
        <v>0</v>
      </c>
      <c r="N32" s="63">
        <v>10000000</v>
      </c>
      <c r="O32" s="64">
        <v>0</v>
      </c>
      <c r="P32" s="64">
        <v>0</v>
      </c>
      <c r="Q32" s="64">
        <v>0</v>
      </c>
      <c r="R32" s="64">
        <v>0</v>
      </c>
      <c r="S32" s="63">
        <v>10000000</v>
      </c>
      <c r="T32" s="64">
        <v>0</v>
      </c>
      <c r="U32" s="64">
        <v>0</v>
      </c>
      <c r="V32" s="64">
        <v>0</v>
      </c>
      <c r="W32" s="63">
        <v>10000000</v>
      </c>
      <c r="X32" s="64">
        <v>0</v>
      </c>
      <c r="Y32" s="64">
        <v>0</v>
      </c>
      <c r="Z32" s="64">
        <v>0</v>
      </c>
      <c r="AA32" s="64">
        <v>0</v>
      </c>
      <c r="AB32" s="64">
        <v>0</v>
      </c>
    </row>
    <row r="33" spans="1:28" ht="16.5" hidden="1" customHeight="1" x14ac:dyDescent="0.25">
      <c r="A33" s="65" t="s">
        <v>173</v>
      </c>
      <c r="B33" s="65" t="s">
        <v>172</v>
      </c>
      <c r="C33" s="65" t="s">
        <v>92</v>
      </c>
      <c r="D33" s="65" t="s">
        <v>171</v>
      </c>
      <c r="E33" s="74"/>
      <c r="F33" s="65" t="s">
        <v>90</v>
      </c>
      <c r="G33" s="63">
        <v>4310916</v>
      </c>
      <c r="H33" s="64">
        <v>0</v>
      </c>
      <c r="I33" s="64">
        <v>0</v>
      </c>
      <c r="J33" s="64">
        <v>0</v>
      </c>
      <c r="K33" s="64">
        <v>0</v>
      </c>
      <c r="L33" s="64">
        <v>0</v>
      </c>
      <c r="M33" s="64">
        <v>0</v>
      </c>
      <c r="N33" s="63">
        <v>4310916</v>
      </c>
      <c r="O33" s="64">
        <v>0</v>
      </c>
      <c r="P33" s="64">
        <v>0</v>
      </c>
      <c r="Q33" s="64">
        <v>0</v>
      </c>
      <c r="R33" s="64">
        <v>0</v>
      </c>
      <c r="S33" s="63">
        <v>4310916</v>
      </c>
      <c r="T33" s="64">
        <v>0</v>
      </c>
      <c r="U33" s="64">
        <v>0</v>
      </c>
      <c r="V33" s="64">
        <v>0</v>
      </c>
      <c r="W33" s="63">
        <v>4310916</v>
      </c>
      <c r="X33" s="64">
        <v>0</v>
      </c>
      <c r="Y33" s="64">
        <v>0</v>
      </c>
      <c r="Z33" s="64">
        <v>0</v>
      </c>
      <c r="AA33" s="64">
        <v>0</v>
      </c>
      <c r="AB33" s="64">
        <v>0</v>
      </c>
    </row>
    <row r="34" spans="1:28" ht="16.5" hidden="1" customHeight="1" x14ac:dyDescent="0.25">
      <c r="A34" s="65" t="s">
        <v>110</v>
      </c>
      <c r="B34" s="65" t="s">
        <v>170</v>
      </c>
      <c r="C34" s="65" t="s">
        <v>92</v>
      </c>
      <c r="D34" s="65" t="s">
        <v>169</v>
      </c>
      <c r="E34" s="74"/>
      <c r="F34" s="65" t="s">
        <v>110</v>
      </c>
      <c r="G34" s="63">
        <v>788491311</v>
      </c>
      <c r="H34" s="64">
        <v>0</v>
      </c>
      <c r="I34" s="64">
        <v>0</v>
      </c>
      <c r="J34" s="64">
        <v>0</v>
      </c>
      <c r="K34" s="64">
        <v>0</v>
      </c>
      <c r="L34" s="64">
        <v>0</v>
      </c>
      <c r="M34" s="64">
        <v>0</v>
      </c>
      <c r="N34" s="63">
        <v>788491311</v>
      </c>
      <c r="O34" s="64">
        <v>0</v>
      </c>
      <c r="P34" s="63">
        <v>480289778</v>
      </c>
      <c r="Q34" s="63">
        <v>480289778</v>
      </c>
      <c r="R34" s="64">
        <v>0</v>
      </c>
      <c r="S34" s="63">
        <v>308201533</v>
      </c>
      <c r="T34" s="64">
        <v>0</v>
      </c>
      <c r="U34" s="63">
        <v>480289778</v>
      </c>
      <c r="V34" s="63">
        <v>480289778</v>
      </c>
      <c r="W34" s="63">
        <v>308201533</v>
      </c>
      <c r="X34" s="63">
        <v>916667</v>
      </c>
      <c r="Y34" s="64">
        <v>0</v>
      </c>
      <c r="Z34" s="64">
        <v>0</v>
      </c>
      <c r="AA34" s="64">
        <v>0</v>
      </c>
      <c r="AB34" s="63">
        <v>480289778</v>
      </c>
    </row>
    <row r="35" spans="1:28" ht="16.5" hidden="1" customHeight="1" x14ac:dyDescent="0.25">
      <c r="A35" s="65" t="s">
        <v>110</v>
      </c>
      <c r="B35" s="65" t="s">
        <v>168</v>
      </c>
      <c r="C35" s="65" t="s">
        <v>92</v>
      </c>
      <c r="D35" s="65" t="s">
        <v>167</v>
      </c>
      <c r="E35" s="74"/>
      <c r="F35" s="65" t="s">
        <v>110</v>
      </c>
      <c r="G35" s="63">
        <v>788491311</v>
      </c>
      <c r="H35" s="64">
        <v>0</v>
      </c>
      <c r="I35" s="64">
        <v>0</v>
      </c>
      <c r="J35" s="64">
        <v>0</v>
      </c>
      <c r="K35" s="64">
        <v>0</v>
      </c>
      <c r="L35" s="64">
        <v>0</v>
      </c>
      <c r="M35" s="64">
        <v>0</v>
      </c>
      <c r="N35" s="63">
        <v>788491311</v>
      </c>
      <c r="O35" s="64">
        <v>0</v>
      </c>
      <c r="P35" s="63">
        <v>480289778</v>
      </c>
      <c r="Q35" s="63">
        <v>480289778</v>
      </c>
      <c r="R35" s="64">
        <v>0</v>
      </c>
      <c r="S35" s="63">
        <v>308201533</v>
      </c>
      <c r="T35" s="64">
        <v>0</v>
      </c>
      <c r="U35" s="63">
        <v>480289778</v>
      </c>
      <c r="V35" s="63">
        <v>480289778</v>
      </c>
      <c r="W35" s="63">
        <v>308201533</v>
      </c>
      <c r="X35" s="63">
        <v>916667</v>
      </c>
      <c r="Y35" s="64">
        <v>0</v>
      </c>
      <c r="Z35" s="64">
        <v>0</v>
      </c>
      <c r="AA35" s="64">
        <v>0</v>
      </c>
      <c r="AB35" s="63">
        <v>480289778</v>
      </c>
    </row>
    <row r="36" spans="1:28" ht="16.5" hidden="1" customHeight="1" x14ac:dyDescent="0.25">
      <c r="A36" s="65" t="s">
        <v>110</v>
      </c>
      <c r="B36" s="65" t="s">
        <v>166</v>
      </c>
      <c r="C36" s="65" t="s">
        <v>92</v>
      </c>
      <c r="D36" s="65" t="s">
        <v>165</v>
      </c>
      <c r="E36" s="74"/>
      <c r="F36" s="65" t="s">
        <v>110</v>
      </c>
      <c r="G36" s="63">
        <v>82118061</v>
      </c>
      <c r="H36" s="64">
        <v>0</v>
      </c>
      <c r="I36" s="64">
        <v>0</v>
      </c>
      <c r="J36" s="64">
        <v>0</v>
      </c>
      <c r="K36" s="64">
        <v>0</v>
      </c>
      <c r="L36" s="64">
        <v>0</v>
      </c>
      <c r="M36" s="64">
        <v>0</v>
      </c>
      <c r="N36" s="63">
        <v>82118061</v>
      </c>
      <c r="O36" s="64">
        <v>0</v>
      </c>
      <c r="P36" s="63">
        <v>3300000</v>
      </c>
      <c r="Q36" s="63">
        <v>3300000</v>
      </c>
      <c r="R36" s="64">
        <v>0</v>
      </c>
      <c r="S36" s="63">
        <v>78818061</v>
      </c>
      <c r="T36" s="64">
        <v>0</v>
      </c>
      <c r="U36" s="63">
        <v>3300000</v>
      </c>
      <c r="V36" s="63">
        <v>3300000</v>
      </c>
      <c r="W36" s="63">
        <v>78818061</v>
      </c>
      <c r="X36" s="63">
        <v>275000</v>
      </c>
      <c r="Y36" s="64">
        <v>0</v>
      </c>
      <c r="Z36" s="64">
        <v>0</v>
      </c>
      <c r="AA36" s="64">
        <v>0</v>
      </c>
      <c r="AB36" s="63">
        <v>3300000</v>
      </c>
    </row>
    <row r="37" spans="1:28" ht="16.5" hidden="1" customHeight="1" x14ac:dyDescent="0.25">
      <c r="A37" s="65" t="s">
        <v>164</v>
      </c>
      <c r="B37" s="65" t="s">
        <v>163</v>
      </c>
      <c r="C37" s="65" t="s">
        <v>92</v>
      </c>
      <c r="D37" s="65" t="s">
        <v>162</v>
      </c>
      <c r="E37" s="74"/>
      <c r="F37" s="65" t="s">
        <v>90</v>
      </c>
      <c r="G37" s="63">
        <v>13118061</v>
      </c>
      <c r="H37" s="64">
        <v>0</v>
      </c>
      <c r="I37" s="64">
        <v>0</v>
      </c>
      <c r="J37" s="64">
        <v>0</v>
      </c>
      <c r="K37" s="64">
        <v>0</v>
      </c>
      <c r="L37" s="64">
        <v>0</v>
      </c>
      <c r="M37" s="64">
        <v>0</v>
      </c>
      <c r="N37" s="63">
        <v>13118061</v>
      </c>
      <c r="O37" s="64">
        <v>0</v>
      </c>
      <c r="P37" s="63">
        <v>3300000</v>
      </c>
      <c r="Q37" s="63">
        <v>3300000</v>
      </c>
      <c r="R37" s="64">
        <v>0</v>
      </c>
      <c r="S37" s="63">
        <v>9818061</v>
      </c>
      <c r="T37" s="64">
        <v>0</v>
      </c>
      <c r="U37" s="63">
        <v>3300000</v>
      </c>
      <c r="V37" s="63">
        <v>3300000</v>
      </c>
      <c r="W37" s="63">
        <v>9818061</v>
      </c>
      <c r="X37" s="63">
        <v>275000</v>
      </c>
      <c r="Y37" s="64">
        <v>0</v>
      </c>
      <c r="Z37" s="64">
        <v>0</v>
      </c>
      <c r="AA37" s="64">
        <v>0</v>
      </c>
      <c r="AB37" s="63">
        <v>3300000</v>
      </c>
    </row>
    <row r="38" spans="1:28" ht="16.5" hidden="1" customHeight="1" x14ac:dyDescent="0.25">
      <c r="A38" s="65" t="s">
        <v>161</v>
      </c>
      <c r="B38" s="65" t="s">
        <v>160</v>
      </c>
      <c r="C38" s="65" t="s">
        <v>92</v>
      </c>
      <c r="D38" s="65" t="s">
        <v>159</v>
      </c>
      <c r="E38" s="74"/>
      <c r="F38" s="65" t="s">
        <v>90</v>
      </c>
      <c r="G38" s="63">
        <v>39000000</v>
      </c>
      <c r="H38" s="64">
        <v>0</v>
      </c>
      <c r="I38" s="64">
        <v>0</v>
      </c>
      <c r="J38" s="64">
        <v>0</v>
      </c>
      <c r="K38" s="64">
        <v>0</v>
      </c>
      <c r="L38" s="64">
        <v>0</v>
      </c>
      <c r="M38" s="64">
        <v>0</v>
      </c>
      <c r="N38" s="63">
        <v>39000000</v>
      </c>
      <c r="O38" s="64">
        <v>0</v>
      </c>
      <c r="P38" s="64">
        <v>0</v>
      </c>
      <c r="Q38" s="64">
        <v>0</v>
      </c>
      <c r="R38" s="64">
        <v>0</v>
      </c>
      <c r="S38" s="63">
        <v>39000000</v>
      </c>
      <c r="T38" s="64">
        <v>0</v>
      </c>
      <c r="U38" s="64">
        <v>0</v>
      </c>
      <c r="V38" s="64">
        <v>0</v>
      </c>
      <c r="W38" s="63">
        <v>39000000</v>
      </c>
      <c r="X38" s="64">
        <v>0</v>
      </c>
      <c r="Y38" s="64">
        <v>0</v>
      </c>
      <c r="Z38" s="64">
        <v>0</v>
      </c>
      <c r="AA38" s="64">
        <v>0</v>
      </c>
      <c r="AB38" s="64">
        <v>0</v>
      </c>
    </row>
    <row r="39" spans="1:28" ht="16.5" hidden="1" customHeight="1" x14ac:dyDescent="0.25">
      <c r="A39" s="65" t="s">
        <v>158</v>
      </c>
      <c r="B39" s="65" t="s">
        <v>157</v>
      </c>
      <c r="C39" s="65" t="s">
        <v>92</v>
      </c>
      <c r="D39" s="65" t="s">
        <v>156</v>
      </c>
      <c r="E39" s="74"/>
      <c r="F39" s="65" t="s">
        <v>90</v>
      </c>
      <c r="G39" s="63">
        <v>30000000</v>
      </c>
      <c r="H39" s="64">
        <v>0</v>
      </c>
      <c r="I39" s="64">
        <v>0</v>
      </c>
      <c r="J39" s="64">
        <v>0</v>
      </c>
      <c r="K39" s="64">
        <v>0</v>
      </c>
      <c r="L39" s="64">
        <v>0</v>
      </c>
      <c r="M39" s="64">
        <v>0</v>
      </c>
      <c r="N39" s="63">
        <v>30000000</v>
      </c>
      <c r="O39" s="64">
        <v>0</v>
      </c>
      <c r="P39" s="64">
        <v>0</v>
      </c>
      <c r="Q39" s="64">
        <v>0</v>
      </c>
      <c r="R39" s="64">
        <v>0</v>
      </c>
      <c r="S39" s="63">
        <v>30000000</v>
      </c>
      <c r="T39" s="64">
        <v>0</v>
      </c>
      <c r="U39" s="64">
        <v>0</v>
      </c>
      <c r="V39" s="64">
        <v>0</v>
      </c>
      <c r="W39" s="63">
        <v>30000000</v>
      </c>
      <c r="X39" s="64">
        <v>0</v>
      </c>
      <c r="Y39" s="64">
        <v>0</v>
      </c>
      <c r="Z39" s="64">
        <v>0</v>
      </c>
      <c r="AA39" s="64">
        <v>0</v>
      </c>
      <c r="AB39" s="64">
        <v>0</v>
      </c>
    </row>
    <row r="40" spans="1:28" ht="16.5" hidden="1" customHeight="1" x14ac:dyDescent="0.25">
      <c r="A40" s="65" t="s">
        <v>110</v>
      </c>
      <c r="B40" s="65" t="s">
        <v>155</v>
      </c>
      <c r="C40" s="65" t="s">
        <v>92</v>
      </c>
      <c r="D40" s="65" t="s">
        <v>121</v>
      </c>
      <c r="E40" s="74"/>
      <c r="F40" s="65" t="s">
        <v>110</v>
      </c>
      <c r="G40" s="63">
        <v>706373250</v>
      </c>
      <c r="H40" s="64">
        <v>0</v>
      </c>
      <c r="I40" s="64">
        <v>0</v>
      </c>
      <c r="J40" s="64">
        <v>0</v>
      </c>
      <c r="K40" s="64">
        <v>0</v>
      </c>
      <c r="L40" s="64">
        <v>0</v>
      </c>
      <c r="M40" s="64">
        <v>0</v>
      </c>
      <c r="N40" s="63">
        <v>706373250</v>
      </c>
      <c r="O40" s="64">
        <v>0</v>
      </c>
      <c r="P40" s="63">
        <v>476989778</v>
      </c>
      <c r="Q40" s="63">
        <v>476989778</v>
      </c>
      <c r="R40" s="64">
        <v>0</v>
      </c>
      <c r="S40" s="63">
        <v>229383472</v>
      </c>
      <c r="T40" s="64">
        <v>0</v>
      </c>
      <c r="U40" s="63">
        <v>476989778</v>
      </c>
      <c r="V40" s="63">
        <v>476989778</v>
      </c>
      <c r="W40" s="63">
        <v>229383472</v>
      </c>
      <c r="X40" s="63">
        <v>641667</v>
      </c>
      <c r="Y40" s="64">
        <v>0</v>
      </c>
      <c r="Z40" s="64">
        <v>0</v>
      </c>
      <c r="AA40" s="64">
        <v>0</v>
      </c>
      <c r="AB40" s="63">
        <v>476989778</v>
      </c>
    </row>
    <row r="41" spans="1:28" ht="16.5" hidden="1" customHeight="1" x14ac:dyDescent="0.25">
      <c r="A41" s="65" t="s">
        <v>154</v>
      </c>
      <c r="B41" s="65" t="s">
        <v>153</v>
      </c>
      <c r="C41" s="65" t="s">
        <v>92</v>
      </c>
      <c r="D41" s="65" t="s">
        <v>152</v>
      </c>
      <c r="E41" s="74"/>
      <c r="F41" s="65" t="s">
        <v>90</v>
      </c>
      <c r="G41" s="63">
        <v>2476902</v>
      </c>
      <c r="H41" s="64">
        <v>0</v>
      </c>
      <c r="I41" s="64">
        <v>0</v>
      </c>
      <c r="J41" s="64">
        <v>0</v>
      </c>
      <c r="K41" s="64">
        <v>0</v>
      </c>
      <c r="L41" s="64">
        <v>0</v>
      </c>
      <c r="M41" s="64">
        <v>0</v>
      </c>
      <c r="N41" s="63">
        <v>2476902</v>
      </c>
      <c r="O41" s="64">
        <v>0</v>
      </c>
      <c r="P41" s="63">
        <v>2200000</v>
      </c>
      <c r="Q41" s="63">
        <v>2200000</v>
      </c>
      <c r="R41" s="64">
        <v>0</v>
      </c>
      <c r="S41" s="63">
        <v>276902</v>
      </c>
      <c r="T41" s="64">
        <v>0</v>
      </c>
      <c r="U41" s="63">
        <v>2200000</v>
      </c>
      <c r="V41" s="63">
        <v>2200000</v>
      </c>
      <c r="W41" s="63">
        <v>276902</v>
      </c>
      <c r="X41" s="63">
        <v>183333</v>
      </c>
      <c r="Y41" s="64">
        <v>0</v>
      </c>
      <c r="Z41" s="64">
        <v>0</v>
      </c>
      <c r="AA41" s="64">
        <v>0</v>
      </c>
      <c r="AB41" s="63">
        <v>2200000</v>
      </c>
    </row>
    <row r="42" spans="1:28" ht="16.5" hidden="1" customHeight="1" x14ac:dyDescent="0.25">
      <c r="A42" s="65" t="s">
        <v>151</v>
      </c>
      <c r="B42" s="65" t="s">
        <v>150</v>
      </c>
      <c r="C42" s="65" t="s">
        <v>92</v>
      </c>
      <c r="D42" s="65" t="s">
        <v>149</v>
      </c>
      <c r="E42" s="74"/>
      <c r="F42" s="65" t="s">
        <v>90</v>
      </c>
      <c r="G42" s="63">
        <v>357179873</v>
      </c>
      <c r="H42" s="64">
        <v>0</v>
      </c>
      <c r="I42" s="64">
        <v>0</v>
      </c>
      <c r="J42" s="64">
        <v>0</v>
      </c>
      <c r="K42" s="64">
        <v>0</v>
      </c>
      <c r="L42" s="64">
        <v>0</v>
      </c>
      <c r="M42" s="64">
        <v>0</v>
      </c>
      <c r="N42" s="63">
        <v>357179873</v>
      </c>
      <c r="O42" s="64">
        <v>0</v>
      </c>
      <c r="P42" s="63">
        <v>295289778</v>
      </c>
      <c r="Q42" s="63">
        <v>295289778</v>
      </c>
      <c r="R42" s="64">
        <v>0</v>
      </c>
      <c r="S42" s="63">
        <v>61890095</v>
      </c>
      <c r="T42" s="64">
        <v>0</v>
      </c>
      <c r="U42" s="63">
        <v>295289778</v>
      </c>
      <c r="V42" s="63">
        <v>295289778</v>
      </c>
      <c r="W42" s="63">
        <v>61890095</v>
      </c>
      <c r="X42" s="64">
        <v>0</v>
      </c>
      <c r="Y42" s="64">
        <v>0</v>
      </c>
      <c r="Z42" s="64">
        <v>0</v>
      </c>
      <c r="AA42" s="64">
        <v>0</v>
      </c>
      <c r="AB42" s="63">
        <v>295289778</v>
      </c>
    </row>
    <row r="43" spans="1:28" ht="16.5" hidden="1" customHeight="1" x14ac:dyDescent="0.25">
      <c r="A43" s="65" t="s">
        <v>148</v>
      </c>
      <c r="B43" s="65" t="s">
        <v>147</v>
      </c>
      <c r="C43" s="65" t="s">
        <v>92</v>
      </c>
      <c r="D43" s="65" t="s">
        <v>146</v>
      </c>
      <c r="E43" s="74"/>
      <c r="F43" s="65" t="s">
        <v>90</v>
      </c>
      <c r="G43" s="63">
        <v>74316475</v>
      </c>
      <c r="H43" s="64">
        <v>0</v>
      </c>
      <c r="I43" s="64">
        <v>0</v>
      </c>
      <c r="J43" s="64">
        <v>0</v>
      </c>
      <c r="K43" s="64">
        <v>0</v>
      </c>
      <c r="L43" s="64">
        <v>0</v>
      </c>
      <c r="M43" s="64">
        <v>0</v>
      </c>
      <c r="N43" s="63">
        <v>74316475</v>
      </c>
      <c r="O43" s="64">
        <v>0</v>
      </c>
      <c r="P43" s="63">
        <v>5500000</v>
      </c>
      <c r="Q43" s="63">
        <v>5500000</v>
      </c>
      <c r="R43" s="64">
        <v>0</v>
      </c>
      <c r="S43" s="63">
        <v>68816475</v>
      </c>
      <c r="T43" s="64">
        <v>0</v>
      </c>
      <c r="U43" s="63">
        <v>5500000</v>
      </c>
      <c r="V43" s="63">
        <v>5500000</v>
      </c>
      <c r="W43" s="63">
        <v>68816475</v>
      </c>
      <c r="X43" s="63">
        <v>458334</v>
      </c>
      <c r="Y43" s="64">
        <v>0</v>
      </c>
      <c r="Z43" s="64">
        <v>0</v>
      </c>
      <c r="AA43" s="64">
        <v>0</v>
      </c>
      <c r="AB43" s="63">
        <v>5500000</v>
      </c>
    </row>
    <row r="44" spans="1:28" ht="16.5" hidden="1" customHeight="1" x14ac:dyDescent="0.25">
      <c r="A44" s="65" t="s">
        <v>145</v>
      </c>
      <c r="B44" s="65" t="s">
        <v>144</v>
      </c>
      <c r="C44" s="65" t="s">
        <v>92</v>
      </c>
      <c r="D44" s="65" t="s">
        <v>111</v>
      </c>
      <c r="E44" s="74"/>
      <c r="F44" s="65" t="s">
        <v>90</v>
      </c>
      <c r="G44" s="63">
        <v>272400000</v>
      </c>
      <c r="H44" s="64">
        <v>0</v>
      </c>
      <c r="I44" s="64">
        <v>0</v>
      </c>
      <c r="J44" s="64">
        <v>0</v>
      </c>
      <c r="K44" s="64">
        <v>0</v>
      </c>
      <c r="L44" s="64">
        <v>0</v>
      </c>
      <c r="M44" s="64">
        <v>0</v>
      </c>
      <c r="N44" s="63">
        <v>272400000</v>
      </c>
      <c r="O44" s="64">
        <v>0</v>
      </c>
      <c r="P44" s="63">
        <v>174000000</v>
      </c>
      <c r="Q44" s="63">
        <v>174000000</v>
      </c>
      <c r="R44" s="64">
        <v>0</v>
      </c>
      <c r="S44" s="63">
        <v>98400000</v>
      </c>
      <c r="T44" s="64">
        <v>0</v>
      </c>
      <c r="U44" s="63">
        <v>174000000</v>
      </c>
      <c r="V44" s="63">
        <v>174000000</v>
      </c>
      <c r="W44" s="63">
        <v>98400000</v>
      </c>
      <c r="X44" s="64">
        <v>0</v>
      </c>
      <c r="Y44" s="64">
        <v>0</v>
      </c>
      <c r="Z44" s="64">
        <v>0</v>
      </c>
      <c r="AA44" s="64">
        <v>0</v>
      </c>
      <c r="AB44" s="63">
        <v>174000000</v>
      </c>
    </row>
    <row r="45" spans="1:28" ht="16.5" hidden="1" customHeight="1" x14ac:dyDescent="0.25">
      <c r="A45" s="65" t="s">
        <v>110</v>
      </c>
      <c r="B45" s="65" t="s">
        <v>143</v>
      </c>
      <c r="C45" s="65" t="s">
        <v>92</v>
      </c>
      <c r="D45" s="65" t="s">
        <v>142</v>
      </c>
      <c r="E45" s="74"/>
      <c r="F45" s="65" t="s">
        <v>110</v>
      </c>
      <c r="G45" s="63">
        <v>139809600</v>
      </c>
      <c r="H45" s="64">
        <v>0</v>
      </c>
      <c r="I45" s="64">
        <v>0</v>
      </c>
      <c r="J45" s="64">
        <v>0</v>
      </c>
      <c r="K45" s="64">
        <v>0</v>
      </c>
      <c r="L45" s="64">
        <v>0</v>
      </c>
      <c r="M45" s="64">
        <v>0</v>
      </c>
      <c r="N45" s="63">
        <v>139809600</v>
      </c>
      <c r="O45" s="64">
        <v>0</v>
      </c>
      <c r="P45" s="64">
        <v>0</v>
      </c>
      <c r="Q45" s="64">
        <v>0</v>
      </c>
      <c r="R45" s="64">
        <v>0</v>
      </c>
      <c r="S45" s="63">
        <v>139809600</v>
      </c>
      <c r="T45" s="64">
        <v>0</v>
      </c>
      <c r="U45" s="64">
        <v>0</v>
      </c>
      <c r="V45" s="64">
        <v>0</v>
      </c>
      <c r="W45" s="63">
        <v>139809600</v>
      </c>
      <c r="X45" s="64">
        <v>0</v>
      </c>
      <c r="Y45" s="64">
        <v>0</v>
      </c>
      <c r="Z45" s="64">
        <v>0</v>
      </c>
      <c r="AA45" s="64">
        <v>0</v>
      </c>
      <c r="AB45" s="64">
        <v>0</v>
      </c>
    </row>
    <row r="46" spans="1:28" ht="16.5" hidden="1" customHeight="1" x14ac:dyDescent="0.25">
      <c r="A46" s="65" t="s">
        <v>110</v>
      </c>
      <c r="B46" s="65" t="s">
        <v>141</v>
      </c>
      <c r="C46" s="65" t="s">
        <v>92</v>
      </c>
      <c r="D46" s="65" t="s">
        <v>140</v>
      </c>
      <c r="E46" s="74"/>
      <c r="F46" s="65" t="s">
        <v>110</v>
      </c>
      <c r="G46" s="63">
        <v>139809600</v>
      </c>
      <c r="H46" s="64">
        <v>0</v>
      </c>
      <c r="I46" s="64">
        <v>0</v>
      </c>
      <c r="J46" s="64">
        <v>0</v>
      </c>
      <c r="K46" s="64">
        <v>0</v>
      </c>
      <c r="L46" s="64">
        <v>0</v>
      </c>
      <c r="M46" s="64">
        <v>0</v>
      </c>
      <c r="N46" s="63">
        <v>139809600</v>
      </c>
      <c r="O46" s="64">
        <v>0</v>
      </c>
      <c r="P46" s="64">
        <v>0</v>
      </c>
      <c r="Q46" s="64">
        <v>0</v>
      </c>
      <c r="R46" s="64">
        <v>0</v>
      </c>
      <c r="S46" s="63">
        <v>139809600</v>
      </c>
      <c r="T46" s="64">
        <v>0</v>
      </c>
      <c r="U46" s="64">
        <v>0</v>
      </c>
      <c r="V46" s="64">
        <v>0</v>
      </c>
      <c r="W46" s="63">
        <v>139809600</v>
      </c>
      <c r="X46" s="64">
        <v>0</v>
      </c>
      <c r="Y46" s="64">
        <v>0</v>
      </c>
      <c r="Z46" s="64">
        <v>0</v>
      </c>
      <c r="AA46" s="64">
        <v>0</v>
      </c>
      <c r="AB46" s="64">
        <v>0</v>
      </c>
    </row>
    <row r="47" spans="1:28" ht="16.5" hidden="1" customHeight="1" x14ac:dyDescent="0.25">
      <c r="A47" s="65" t="s">
        <v>110</v>
      </c>
      <c r="B47" s="65" t="s">
        <v>139</v>
      </c>
      <c r="C47" s="65" t="s">
        <v>92</v>
      </c>
      <c r="D47" s="65" t="s">
        <v>138</v>
      </c>
      <c r="E47" s="74"/>
      <c r="F47" s="65" t="s">
        <v>110</v>
      </c>
      <c r="G47" s="63">
        <v>139809600</v>
      </c>
      <c r="H47" s="64">
        <v>0</v>
      </c>
      <c r="I47" s="64">
        <v>0</v>
      </c>
      <c r="J47" s="64">
        <v>0</v>
      </c>
      <c r="K47" s="64">
        <v>0</v>
      </c>
      <c r="L47" s="64">
        <v>0</v>
      </c>
      <c r="M47" s="64">
        <v>0</v>
      </c>
      <c r="N47" s="63">
        <v>139809600</v>
      </c>
      <c r="O47" s="64">
        <v>0</v>
      </c>
      <c r="P47" s="64">
        <v>0</v>
      </c>
      <c r="Q47" s="64">
        <v>0</v>
      </c>
      <c r="R47" s="64">
        <v>0</v>
      </c>
      <c r="S47" s="63">
        <v>139809600</v>
      </c>
      <c r="T47" s="64">
        <v>0</v>
      </c>
      <c r="U47" s="64">
        <v>0</v>
      </c>
      <c r="V47" s="64">
        <v>0</v>
      </c>
      <c r="W47" s="63">
        <v>139809600</v>
      </c>
      <c r="X47" s="64">
        <v>0</v>
      </c>
      <c r="Y47" s="64">
        <v>0</v>
      </c>
      <c r="Z47" s="64">
        <v>0</v>
      </c>
      <c r="AA47" s="64">
        <v>0</v>
      </c>
      <c r="AB47" s="64">
        <v>0</v>
      </c>
    </row>
    <row r="48" spans="1:28" ht="16.5" hidden="1" customHeight="1" x14ac:dyDescent="0.25">
      <c r="A48" s="65" t="s">
        <v>137</v>
      </c>
      <c r="B48" s="65" t="s">
        <v>135</v>
      </c>
      <c r="C48" s="65" t="s">
        <v>92</v>
      </c>
      <c r="D48" s="65" t="s">
        <v>134</v>
      </c>
      <c r="E48" s="74"/>
      <c r="F48" s="65" t="s">
        <v>90</v>
      </c>
      <c r="G48" s="63">
        <v>119809609</v>
      </c>
      <c r="H48" s="64">
        <v>0</v>
      </c>
      <c r="I48" s="64">
        <v>0</v>
      </c>
      <c r="J48" s="64">
        <v>0</v>
      </c>
      <c r="K48" s="64">
        <v>0</v>
      </c>
      <c r="L48" s="64">
        <v>0</v>
      </c>
      <c r="M48" s="64">
        <v>0</v>
      </c>
      <c r="N48" s="63">
        <v>119809609</v>
      </c>
      <c r="O48" s="64">
        <v>0</v>
      </c>
      <c r="P48" s="64">
        <v>0</v>
      </c>
      <c r="Q48" s="64">
        <v>0</v>
      </c>
      <c r="R48" s="64">
        <v>0</v>
      </c>
      <c r="S48" s="63">
        <v>119809609</v>
      </c>
      <c r="T48" s="64">
        <v>0</v>
      </c>
      <c r="U48" s="64">
        <v>0</v>
      </c>
      <c r="V48" s="64">
        <v>0</v>
      </c>
      <c r="W48" s="63">
        <v>119809609</v>
      </c>
      <c r="X48" s="64">
        <v>0</v>
      </c>
      <c r="Y48" s="64">
        <v>0</v>
      </c>
      <c r="Z48" s="64">
        <v>0</v>
      </c>
      <c r="AA48" s="64">
        <v>0</v>
      </c>
      <c r="AB48" s="64">
        <v>0</v>
      </c>
    </row>
    <row r="49" spans="1:29" ht="16.5" hidden="1" customHeight="1" x14ac:dyDescent="0.25">
      <c r="A49" s="65" t="s">
        <v>136</v>
      </c>
      <c r="B49" s="65" t="s">
        <v>135</v>
      </c>
      <c r="C49" s="65" t="s">
        <v>92</v>
      </c>
      <c r="D49" s="65" t="s">
        <v>134</v>
      </c>
      <c r="E49" s="74"/>
      <c r="F49" s="65" t="s">
        <v>107</v>
      </c>
      <c r="G49" s="63">
        <v>19999991</v>
      </c>
      <c r="H49" s="64">
        <v>0</v>
      </c>
      <c r="I49" s="64">
        <v>0</v>
      </c>
      <c r="J49" s="64">
        <v>0</v>
      </c>
      <c r="K49" s="64">
        <v>0</v>
      </c>
      <c r="L49" s="64">
        <v>0</v>
      </c>
      <c r="M49" s="64">
        <v>0</v>
      </c>
      <c r="N49" s="63">
        <v>19999991</v>
      </c>
      <c r="O49" s="64">
        <v>0</v>
      </c>
      <c r="P49" s="64">
        <v>0</v>
      </c>
      <c r="Q49" s="64">
        <v>0</v>
      </c>
      <c r="R49" s="64">
        <v>0</v>
      </c>
      <c r="S49" s="63">
        <v>19999991</v>
      </c>
      <c r="T49" s="64">
        <v>0</v>
      </c>
      <c r="U49" s="64">
        <v>0</v>
      </c>
      <c r="V49" s="64">
        <v>0</v>
      </c>
      <c r="W49" s="63">
        <v>19999991</v>
      </c>
      <c r="X49" s="64">
        <v>0</v>
      </c>
      <c r="Y49" s="64">
        <v>0</v>
      </c>
      <c r="Z49" s="64">
        <v>0</v>
      </c>
      <c r="AA49" s="64">
        <v>0</v>
      </c>
      <c r="AB49" s="64">
        <v>0</v>
      </c>
    </row>
    <row r="50" spans="1:29" ht="16.5" hidden="1" customHeight="1" x14ac:dyDescent="0.25">
      <c r="A50" s="65" t="s">
        <v>110</v>
      </c>
      <c r="B50" s="65" t="s">
        <v>133</v>
      </c>
      <c r="C50" s="65" t="s">
        <v>92</v>
      </c>
      <c r="D50" s="65" t="s">
        <v>132</v>
      </c>
      <c r="E50" s="74"/>
      <c r="F50" s="65" t="s">
        <v>110</v>
      </c>
      <c r="G50" s="63">
        <v>16000000</v>
      </c>
      <c r="H50" s="64">
        <v>0</v>
      </c>
      <c r="I50" s="64">
        <v>0</v>
      </c>
      <c r="J50" s="64">
        <v>0</v>
      </c>
      <c r="K50" s="64">
        <v>0</v>
      </c>
      <c r="L50" s="64">
        <v>0</v>
      </c>
      <c r="M50" s="64">
        <v>0</v>
      </c>
      <c r="N50" s="63">
        <v>16000000</v>
      </c>
      <c r="O50" s="64">
        <v>0</v>
      </c>
      <c r="P50" s="63">
        <v>16000000</v>
      </c>
      <c r="Q50" s="63">
        <v>16000000</v>
      </c>
      <c r="R50" s="64">
        <v>0</v>
      </c>
      <c r="S50" s="64">
        <v>0</v>
      </c>
      <c r="T50" s="64">
        <v>0</v>
      </c>
      <c r="U50" s="63">
        <v>16000000</v>
      </c>
      <c r="V50" s="63">
        <v>16000000</v>
      </c>
      <c r="W50" s="64">
        <v>0</v>
      </c>
      <c r="X50" s="63">
        <v>1828033</v>
      </c>
      <c r="Y50" s="64">
        <v>0</v>
      </c>
      <c r="Z50" s="64">
        <v>0</v>
      </c>
      <c r="AA50" s="64">
        <v>0</v>
      </c>
      <c r="AB50" s="63">
        <v>16000000</v>
      </c>
    </row>
    <row r="51" spans="1:29" ht="16.5" hidden="1" customHeight="1" x14ac:dyDescent="0.25">
      <c r="A51" s="65" t="s">
        <v>110</v>
      </c>
      <c r="B51" s="65" t="s">
        <v>131</v>
      </c>
      <c r="C51" s="65" t="s">
        <v>92</v>
      </c>
      <c r="D51" s="65" t="s">
        <v>130</v>
      </c>
      <c r="E51" s="74"/>
      <c r="F51" s="65" t="s">
        <v>110</v>
      </c>
      <c r="G51" s="63">
        <v>16000000</v>
      </c>
      <c r="H51" s="64">
        <v>0</v>
      </c>
      <c r="I51" s="64">
        <v>0</v>
      </c>
      <c r="J51" s="64">
        <v>0</v>
      </c>
      <c r="K51" s="64">
        <v>0</v>
      </c>
      <c r="L51" s="64">
        <v>0</v>
      </c>
      <c r="M51" s="64">
        <v>0</v>
      </c>
      <c r="N51" s="63">
        <v>16000000</v>
      </c>
      <c r="O51" s="64">
        <v>0</v>
      </c>
      <c r="P51" s="63">
        <v>16000000</v>
      </c>
      <c r="Q51" s="63">
        <v>16000000</v>
      </c>
      <c r="R51" s="64">
        <v>0</v>
      </c>
      <c r="S51" s="64">
        <v>0</v>
      </c>
      <c r="T51" s="64">
        <v>0</v>
      </c>
      <c r="U51" s="63">
        <v>16000000</v>
      </c>
      <c r="V51" s="63">
        <v>16000000</v>
      </c>
      <c r="W51" s="64">
        <v>0</v>
      </c>
      <c r="X51" s="63">
        <v>1828033</v>
      </c>
      <c r="Y51" s="64">
        <v>0</v>
      </c>
      <c r="Z51" s="64">
        <v>0</v>
      </c>
      <c r="AA51" s="64">
        <v>0</v>
      </c>
      <c r="AB51" s="63">
        <v>16000000</v>
      </c>
    </row>
    <row r="52" spans="1:29" ht="16.5" hidden="1" customHeight="1" x14ac:dyDescent="0.25">
      <c r="A52" s="65" t="s">
        <v>129</v>
      </c>
      <c r="B52" s="65" t="s">
        <v>128</v>
      </c>
      <c r="C52" s="65" t="s">
        <v>92</v>
      </c>
      <c r="D52" s="65" t="s">
        <v>127</v>
      </c>
      <c r="E52" s="74"/>
      <c r="F52" s="65" t="s">
        <v>90</v>
      </c>
      <c r="G52" s="63">
        <v>16000000</v>
      </c>
      <c r="H52" s="64">
        <v>0</v>
      </c>
      <c r="I52" s="64">
        <v>0</v>
      </c>
      <c r="J52" s="64">
        <v>0</v>
      </c>
      <c r="K52" s="64">
        <v>0</v>
      </c>
      <c r="L52" s="64">
        <v>0</v>
      </c>
      <c r="M52" s="64">
        <v>0</v>
      </c>
      <c r="N52" s="63">
        <v>16000000</v>
      </c>
      <c r="O52" s="64">
        <v>0</v>
      </c>
      <c r="P52" s="63">
        <v>16000000</v>
      </c>
      <c r="Q52" s="63">
        <v>16000000</v>
      </c>
      <c r="R52" s="64">
        <v>0</v>
      </c>
      <c r="S52" s="64">
        <v>0</v>
      </c>
      <c r="T52" s="64">
        <v>0</v>
      </c>
      <c r="U52" s="63">
        <v>16000000</v>
      </c>
      <c r="V52" s="63">
        <v>16000000</v>
      </c>
      <c r="W52" s="64">
        <v>0</v>
      </c>
      <c r="X52" s="63">
        <v>1828033</v>
      </c>
      <c r="Y52" s="64">
        <v>0</v>
      </c>
      <c r="Z52" s="64">
        <v>0</v>
      </c>
      <c r="AA52" s="64">
        <v>0</v>
      </c>
      <c r="AB52" s="63">
        <v>16000000</v>
      </c>
    </row>
    <row r="53" spans="1:29" ht="16.5" customHeight="1" x14ac:dyDescent="0.25">
      <c r="A53" s="65" t="s">
        <v>110</v>
      </c>
      <c r="B53" s="65" t="s">
        <v>126</v>
      </c>
      <c r="C53" s="65" t="s">
        <v>92</v>
      </c>
      <c r="D53" s="65" t="s">
        <v>125</v>
      </c>
      <c r="E53" s="74"/>
      <c r="F53" s="65" t="s">
        <v>110</v>
      </c>
      <c r="G53" s="63">
        <v>2707137572</v>
      </c>
      <c r="H53" s="64">
        <v>0</v>
      </c>
      <c r="I53" s="64">
        <v>0</v>
      </c>
      <c r="J53" s="64">
        <v>0</v>
      </c>
      <c r="K53" s="64">
        <v>0</v>
      </c>
      <c r="L53" s="64">
        <v>0</v>
      </c>
      <c r="M53" s="64">
        <v>0</v>
      </c>
      <c r="N53" s="63">
        <v>2707137572</v>
      </c>
      <c r="O53" s="64">
        <v>0</v>
      </c>
      <c r="P53" s="63">
        <v>2140933910</v>
      </c>
      <c r="Q53" s="63">
        <v>2140933910</v>
      </c>
      <c r="R53" s="64">
        <v>0</v>
      </c>
      <c r="S53" s="63">
        <v>566203662</v>
      </c>
      <c r="T53" s="64">
        <v>0</v>
      </c>
      <c r="U53" s="63">
        <v>2077540160</v>
      </c>
      <c r="V53" s="63">
        <v>2077540160</v>
      </c>
      <c r="W53" s="63">
        <v>629597412</v>
      </c>
      <c r="X53" s="63">
        <v>770000</v>
      </c>
      <c r="Y53" s="64">
        <v>0</v>
      </c>
      <c r="Z53" s="64">
        <v>0</v>
      </c>
      <c r="AA53" s="64">
        <v>0</v>
      </c>
      <c r="AB53" s="63">
        <v>2077540160</v>
      </c>
      <c r="AC53" s="72"/>
    </row>
    <row r="54" spans="1:29" ht="16.5" customHeight="1" x14ac:dyDescent="0.25">
      <c r="A54" s="65" t="s">
        <v>110</v>
      </c>
      <c r="B54" s="65" t="s">
        <v>124</v>
      </c>
      <c r="C54" s="65" t="s">
        <v>92</v>
      </c>
      <c r="D54" s="65" t="s">
        <v>123</v>
      </c>
      <c r="E54" s="74"/>
      <c r="F54" s="65" t="s">
        <v>110</v>
      </c>
      <c r="G54" s="63">
        <v>2707137572</v>
      </c>
      <c r="H54" s="64">
        <v>0</v>
      </c>
      <c r="I54" s="64">
        <v>0</v>
      </c>
      <c r="J54" s="64">
        <v>0</v>
      </c>
      <c r="K54" s="64">
        <v>0</v>
      </c>
      <c r="L54" s="64">
        <v>0</v>
      </c>
      <c r="M54" s="64">
        <v>0</v>
      </c>
      <c r="N54" s="63">
        <v>2707137572</v>
      </c>
      <c r="O54" s="64">
        <v>0</v>
      </c>
      <c r="P54" s="63">
        <v>2140933910</v>
      </c>
      <c r="Q54" s="63">
        <v>2140933910</v>
      </c>
      <c r="R54" s="64">
        <v>0</v>
      </c>
      <c r="S54" s="63">
        <v>566203662</v>
      </c>
      <c r="T54" s="64">
        <v>0</v>
      </c>
      <c r="U54" s="63">
        <v>2077540160</v>
      </c>
      <c r="V54" s="63">
        <v>2077540160</v>
      </c>
      <c r="W54" s="63">
        <v>629597412</v>
      </c>
      <c r="X54" s="63">
        <v>770000</v>
      </c>
      <c r="Y54" s="64">
        <v>0</v>
      </c>
      <c r="Z54" s="64">
        <v>0</v>
      </c>
      <c r="AA54" s="64">
        <v>0</v>
      </c>
      <c r="AB54" s="63">
        <v>2077540160</v>
      </c>
    </row>
    <row r="55" spans="1:29" ht="16.5" customHeight="1" x14ac:dyDescent="0.25">
      <c r="A55" s="65" t="s">
        <v>110</v>
      </c>
      <c r="B55" s="65" t="s">
        <v>122</v>
      </c>
      <c r="C55" s="65" t="s">
        <v>92</v>
      </c>
      <c r="D55" s="65" t="s">
        <v>121</v>
      </c>
      <c r="E55" s="74"/>
      <c r="F55" s="65" t="s">
        <v>110</v>
      </c>
      <c r="G55" s="63">
        <v>2707137572</v>
      </c>
      <c r="H55" s="64">
        <v>0</v>
      </c>
      <c r="I55" s="64">
        <v>0</v>
      </c>
      <c r="J55" s="64">
        <v>0</v>
      </c>
      <c r="K55" s="64">
        <v>0</v>
      </c>
      <c r="L55" s="64">
        <v>0</v>
      </c>
      <c r="M55" s="64">
        <v>0</v>
      </c>
      <c r="N55" s="63">
        <v>2707137572</v>
      </c>
      <c r="O55" s="64">
        <v>0</v>
      </c>
      <c r="P55" s="63">
        <v>2140933910</v>
      </c>
      <c r="Q55" s="63">
        <v>2140933910</v>
      </c>
      <c r="R55" s="64">
        <v>0</v>
      </c>
      <c r="S55" s="63">
        <v>566203662</v>
      </c>
      <c r="T55" s="64">
        <v>0</v>
      </c>
      <c r="U55" s="63">
        <v>2077540160</v>
      </c>
      <c r="V55" s="63">
        <v>2077540160</v>
      </c>
      <c r="W55" s="63">
        <v>629597412</v>
      </c>
      <c r="X55" s="63">
        <v>770000</v>
      </c>
      <c r="Y55" s="64">
        <v>0</v>
      </c>
      <c r="Z55" s="64">
        <v>0</v>
      </c>
      <c r="AA55" s="64">
        <v>0</v>
      </c>
      <c r="AB55" s="63">
        <v>2077540160</v>
      </c>
    </row>
    <row r="56" spans="1:29" ht="42" customHeight="1" x14ac:dyDescent="0.25">
      <c r="A56" s="65" t="s">
        <v>120</v>
      </c>
      <c r="B56" s="65" t="s">
        <v>119</v>
      </c>
      <c r="C56" s="65" t="s">
        <v>92</v>
      </c>
      <c r="D56" s="65" t="s">
        <v>118</v>
      </c>
      <c r="E56" s="74" t="s">
        <v>276</v>
      </c>
      <c r="F56" s="65" t="s">
        <v>90</v>
      </c>
      <c r="G56" s="63">
        <v>62800427</v>
      </c>
      <c r="H56" s="64">
        <v>0</v>
      </c>
      <c r="I56" s="64">
        <v>0</v>
      </c>
      <c r="J56" s="64">
        <v>0</v>
      </c>
      <c r="K56" s="64">
        <v>0</v>
      </c>
      <c r="L56" s="64">
        <v>0</v>
      </c>
      <c r="M56" s="64">
        <v>0</v>
      </c>
      <c r="N56" s="63">
        <v>62800427</v>
      </c>
      <c r="O56" s="64">
        <v>0</v>
      </c>
      <c r="P56" s="64">
        <v>0</v>
      </c>
      <c r="Q56" s="64">
        <v>0</v>
      </c>
      <c r="R56" s="64">
        <v>0</v>
      </c>
      <c r="S56" s="63">
        <v>62800427</v>
      </c>
      <c r="T56" s="64">
        <v>0</v>
      </c>
      <c r="U56" s="64">
        <v>0</v>
      </c>
      <c r="V56" s="64">
        <v>0</v>
      </c>
      <c r="W56" s="63">
        <v>62800427</v>
      </c>
      <c r="X56" s="64">
        <v>0</v>
      </c>
      <c r="Y56" s="64">
        <v>0</v>
      </c>
      <c r="Z56" s="64">
        <v>0</v>
      </c>
      <c r="AA56" s="64">
        <v>0</v>
      </c>
      <c r="AB56" s="64">
        <v>0</v>
      </c>
    </row>
    <row r="57" spans="1:29" ht="22.5" x14ac:dyDescent="0.25">
      <c r="A57" s="65" t="s">
        <v>117</v>
      </c>
      <c r="B57" s="65" t="s">
        <v>114</v>
      </c>
      <c r="C57" s="65" t="s">
        <v>92</v>
      </c>
      <c r="D57" s="65" t="s">
        <v>116</v>
      </c>
      <c r="E57" s="74" t="s">
        <v>277</v>
      </c>
      <c r="F57" s="65" t="s">
        <v>90</v>
      </c>
      <c r="G57" s="63">
        <v>226483488</v>
      </c>
      <c r="H57" s="64">
        <v>0</v>
      </c>
      <c r="I57" s="64">
        <v>0</v>
      </c>
      <c r="J57" s="64">
        <v>0</v>
      </c>
      <c r="K57" s="64">
        <v>0</v>
      </c>
      <c r="L57" s="64">
        <v>0</v>
      </c>
      <c r="M57" s="64">
        <v>0</v>
      </c>
      <c r="N57" s="63">
        <v>226483488</v>
      </c>
      <c r="O57" s="64">
        <v>0</v>
      </c>
      <c r="P57" s="63">
        <v>153470341</v>
      </c>
      <c r="Q57" s="63">
        <v>153470341</v>
      </c>
      <c r="R57" s="64">
        <v>0</v>
      </c>
      <c r="S57" s="63">
        <v>73013147</v>
      </c>
      <c r="T57" s="64">
        <v>0</v>
      </c>
      <c r="U57" s="63">
        <v>153470341</v>
      </c>
      <c r="V57" s="63">
        <v>153470341</v>
      </c>
      <c r="W57" s="63">
        <v>73013147</v>
      </c>
      <c r="X57" s="64">
        <v>0</v>
      </c>
      <c r="Y57" s="64">
        <v>0</v>
      </c>
      <c r="Z57" s="64">
        <v>0</v>
      </c>
      <c r="AA57" s="64">
        <v>0</v>
      </c>
      <c r="AB57" s="63">
        <v>153470341</v>
      </c>
    </row>
    <row r="58" spans="1:29" ht="22.5" x14ac:dyDescent="0.25">
      <c r="A58" s="65" t="s">
        <v>115</v>
      </c>
      <c r="B58" s="65" t="s">
        <v>114</v>
      </c>
      <c r="C58" s="65" t="s">
        <v>92</v>
      </c>
      <c r="D58" s="65" t="s">
        <v>113</v>
      </c>
      <c r="E58" s="74" t="s">
        <v>276</v>
      </c>
      <c r="F58" s="65" t="s">
        <v>90</v>
      </c>
      <c r="G58" s="63">
        <v>105125000</v>
      </c>
      <c r="H58" s="64">
        <v>0</v>
      </c>
      <c r="I58" s="64">
        <v>0</v>
      </c>
      <c r="J58" s="64">
        <v>0</v>
      </c>
      <c r="K58" s="64">
        <v>0</v>
      </c>
      <c r="L58" s="64">
        <v>0</v>
      </c>
      <c r="M58" s="64">
        <v>0</v>
      </c>
      <c r="N58" s="63">
        <v>105125000</v>
      </c>
      <c r="O58" s="64">
        <v>0</v>
      </c>
      <c r="P58" s="63">
        <v>63393750</v>
      </c>
      <c r="Q58" s="63">
        <v>63393750</v>
      </c>
      <c r="R58" s="64">
        <v>0</v>
      </c>
      <c r="S58" s="63">
        <v>41731250</v>
      </c>
      <c r="T58" s="64">
        <v>0</v>
      </c>
      <c r="U58" s="64">
        <v>0</v>
      </c>
      <c r="V58" s="64">
        <v>0</v>
      </c>
      <c r="W58" s="63">
        <v>105125000</v>
      </c>
      <c r="X58" s="64">
        <v>0</v>
      </c>
      <c r="Y58" s="64">
        <v>0</v>
      </c>
      <c r="Z58" s="64">
        <v>0</v>
      </c>
      <c r="AA58" s="64">
        <v>0</v>
      </c>
      <c r="AB58" s="64">
        <v>0</v>
      </c>
    </row>
    <row r="59" spans="1:29" x14ac:dyDescent="0.25">
      <c r="A59" s="65" t="s">
        <v>110</v>
      </c>
      <c r="B59" s="65" t="s">
        <v>112</v>
      </c>
      <c r="C59" s="65" t="s">
        <v>92</v>
      </c>
      <c r="D59" s="65" t="s">
        <v>111</v>
      </c>
      <c r="E59" s="74"/>
      <c r="F59" s="65" t="s">
        <v>110</v>
      </c>
      <c r="G59" s="63">
        <v>2312728657</v>
      </c>
      <c r="H59" s="64">
        <v>0</v>
      </c>
      <c r="I59" s="64">
        <v>0</v>
      </c>
      <c r="J59" s="64">
        <v>0</v>
      </c>
      <c r="K59" s="64">
        <v>0</v>
      </c>
      <c r="L59" s="64">
        <v>0</v>
      </c>
      <c r="M59" s="64">
        <v>0</v>
      </c>
      <c r="N59" s="63">
        <v>2312728657</v>
      </c>
      <c r="O59" s="64">
        <v>0</v>
      </c>
      <c r="P59" s="63">
        <v>1924069819</v>
      </c>
      <c r="Q59" s="63">
        <v>1924069819</v>
      </c>
      <c r="R59" s="64">
        <v>0</v>
      </c>
      <c r="S59" s="63">
        <v>388658838</v>
      </c>
      <c r="T59" s="64">
        <v>0</v>
      </c>
      <c r="U59" s="63">
        <v>1924069819</v>
      </c>
      <c r="V59" s="63">
        <v>1924069819</v>
      </c>
      <c r="W59" s="63">
        <v>388658838</v>
      </c>
      <c r="X59" s="63">
        <v>770000</v>
      </c>
      <c r="Y59" s="64">
        <v>0</v>
      </c>
      <c r="Z59" s="64">
        <v>0</v>
      </c>
      <c r="AA59" s="64">
        <v>0</v>
      </c>
      <c r="AB59" s="63">
        <v>1924069819</v>
      </c>
    </row>
    <row r="60" spans="1:29" x14ac:dyDescent="0.25">
      <c r="A60" s="65" t="s">
        <v>109</v>
      </c>
      <c r="B60" s="65" t="s">
        <v>108</v>
      </c>
      <c r="C60" s="65" t="s">
        <v>92</v>
      </c>
      <c r="D60" s="65" t="s">
        <v>104</v>
      </c>
      <c r="E60" s="74" t="s">
        <v>278</v>
      </c>
      <c r="F60" s="65" t="s">
        <v>107</v>
      </c>
      <c r="G60" s="63">
        <v>10000009</v>
      </c>
      <c r="H60" s="64">
        <v>0</v>
      </c>
      <c r="I60" s="64">
        <v>0</v>
      </c>
      <c r="J60" s="64">
        <v>0</v>
      </c>
      <c r="K60" s="64">
        <v>0</v>
      </c>
      <c r="L60" s="64">
        <v>0</v>
      </c>
      <c r="M60" s="64">
        <v>0</v>
      </c>
      <c r="N60" s="63">
        <v>10000009</v>
      </c>
      <c r="O60" s="64">
        <v>0</v>
      </c>
      <c r="P60" s="64">
        <v>0</v>
      </c>
      <c r="Q60" s="64">
        <v>0</v>
      </c>
      <c r="R60" s="64">
        <v>0</v>
      </c>
      <c r="S60" s="63">
        <v>10000009</v>
      </c>
      <c r="T60" s="64">
        <v>0</v>
      </c>
      <c r="U60" s="64">
        <v>0</v>
      </c>
      <c r="V60" s="64">
        <v>0</v>
      </c>
      <c r="W60" s="63">
        <v>10000009</v>
      </c>
      <c r="X60" s="64">
        <v>0</v>
      </c>
      <c r="Y60" s="64">
        <v>0</v>
      </c>
      <c r="Z60" s="64">
        <v>0</v>
      </c>
      <c r="AA60" s="64">
        <v>0</v>
      </c>
      <c r="AB60" s="64">
        <v>0</v>
      </c>
    </row>
    <row r="61" spans="1:29" x14ac:dyDescent="0.25">
      <c r="A61" s="65" t="s">
        <v>106</v>
      </c>
      <c r="B61" s="65" t="s">
        <v>105</v>
      </c>
      <c r="C61" s="65" t="s">
        <v>92</v>
      </c>
      <c r="D61" s="65" t="s">
        <v>104</v>
      </c>
      <c r="E61" s="74" t="s">
        <v>278</v>
      </c>
      <c r="F61" s="65" t="s">
        <v>90</v>
      </c>
      <c r="G61" s="63">
        <v>20916668</v>
      </c>
      <c r="H61" s="64">
        <v>0</v>
      </c>
      <c r="I61" s="64">
        <v>0</v>
      </c>
      <c r="J61" s="64">
        <v>0</v>
      </c>
      <c r="K61" s="64">
        <v>0</v>
      </c>
      <c r="L61" s="64">
        <v>0</v>
      </c>
      <c r="M61" s="64">
        <v>0</v>
      </c>
      <c r="N61" s="63">
        <v>20916668</v>
      </c>
      <c r="O61" s="64">
        <v>0</v>
      </c>
      <c r="P61" s="63">
        <v>20000000</v>
      </c>
      <c r="Q61" s="63">
        <v>20000000</v>
      </c>
      <c r="R61" s="64">
        <v>0</v>
      </c>
      <c r="S61" s="63">
        <v>916668</v>
      </c>
      <c r="T61" s="64">
        <v>0</v>
      </c>
      <c r="U61" s="63">
        <v>20000000</v>
      </c>
      <c r="V61" s="63">
        <v>20000000</v>
      </c>
      <c r="W61" s="63">
        <v>916668</v>
      </c>
      <c r="X61" s="64">
        <v>0</v>
      </c>
      <c r="Y61" s="64">
        <v>0</v>
      </c>
      <c r="Z61" s="64">
        <v>0</v>
      </c>
      <c r="AA61" s="64">
        <v>0</v>
      </c>
      <c r="AB61" s="63">
        <v>20000000</v>
      </c>
    </row>
    <row r="62" spans="1:29" x14ac:dyDescent="0.25">
      <c r="A62" s="65" t="s">
        <v>103</v>
      </c>
      <c r="B62" s="65" t="s">
        <v>102</v>
      </c>
      <c r="C62" s="65" t="s">
        <v>92</v>
      </c>
      <c r="D62" s="65" t="s">
        <v>101</v>
      </c>
      <c r="E62" s="74" t="s">
        <v>276</v>
      </c>
      <c r="F62" s="65" t="s">
        <v>90</v>
      </c>
      <c r="G62" s="63">
        <v>1382074573</v>
      </c>
      <c r="H62" s="64">
        <v>0</v>
      </c>
      <c r="I62" s="64">
        <v>0</v>
      </c>
      <c r="J62" s="64">
        <v>0</v>
      </c>
      <c r="K62" s="64">
        <v>0</v>
      </c>
      <c r="L62" s="64">
        <v>0</v>
      </c>
      <c r="M62" s="64">
        <v>0</v>
      </c>
      <c r="N62" s="63">
        <v>1382074573</v>
      </c>
      <c r="O62" s="64">
        <v>0</v>
      </c>
      <c r="P62" s="63">
        <v>1091095277</v>
      </c>
      <c r="Q62" s="63">
        <v>1091095277</v>
      </c>
      <c r="R62" s="64">
        <v>0</v>
      </c>
      <c r="S62" s="63">
        <v>290979296</v>
      </c>
      <c r="T62" s="64">
        <v>0</v>
      </c>
      <c r="U62" s="63">
        <v>1091095277</v>
      </c>
      <c r="V62" s="63">
        <v>1091095277</v>
      </c>
      <c r="W62" s="63">
        <v>290979296</v>
      </c>
      <c r="X62" s="64">
        <v>0</v>
      </c>
      <c r="Y62" s="64">
        <v>0</v>
      </c>
      <c r="Z62" s="64">
        <v>0</v>
      </c>
      <c r="AA62" s="64">
        <v>0</v>
      </c>
      <c r="AB62" s="63">
        <v>1091095277</v>
      </c>
    </row>
    <row r="63" spans="1:29" x14ac:dyDescent="0.25">
      <c r="A63" s="65" t="s">
        <v>100</v>
      </c>
      <c r="B63" s="65" t="s">
        <v>99</v>
      </c>
      <c r="C63" s="65" t="s">
        <v>92</v>
      </c>
      <c r="D63" s="65" t="s">
        <v>98</v>
      </c>
      <c r="E63" s="74" t="s">
        <v>279</v>
      </c>
      <c r="F63" s="65" t="s">
        <v>90</v>
      </c>
      <c r="G63" s="63">
        <v>312133332</v>
      </c>
      <c r="H63" s="64">
        <v>0</v>
      </c>
      <c r="I63" s="64">
        <v>0</v>
      </c>
      <c r="J63" s="64">
        <v>0</v>
      </c>
      <c r="K63" s="64">
        <v>0</v>
      </c>
      <c r="L63" s="64">
        <v>0</v>
      </c>
      <c r="M63" s="64">
        <v>0</v>
      </c>
      <c r="N63" s="63">
        <v>312133332</v>
      </c>
      <c r="O63" s="64">
        <v>0</v>
      </c>
      <c r="P63" s="63">
        <v>230854542</v>
      </c>
      <c r="Q63" s="63">
        <v>230854542</v>
      </c>
      <c r="R63" s="64">
        <v>0</v>
      </c>
      <c r="S63" s="63">
        <v>81278790</v>
      </c>
      <c r="T63" s="64">
        <v>0</v>
      </c>
      <c r="U63" s="63">
        <v>230854542</v>
      </c>
      <c r="V63" s="63">
        <v>230854542</v>
      </c>
      <c r="W63" s="63">
        <v>81278790</v>
      </c>
      <c r="X63" s="64">
        <v>0</v>
      </c>
      <c r="Y63" s="64">
        <v>0</v>
      </c>
      <c r="Z63" s="64">
        <v>0</v>
      </c>
      <c r="AA63" s="64">
        <v>0</v>
      </c>
      <c r="AB63" s="63">
        <v>230854542</v>
      </c>
    </row>
    <row r="64" spans="1:29" ht="22.5" x14ac:dyDescent="0.25">
      <c r="A64" s="65" t="s">
        <v>97</v>
      </c>
      <c r="B64" s="65" t="s">
        <v>96</v>
      </c>
      <c r="C64" s="65" t="s">
        <v>92</v>
      </c>
      <c r="D64" s="65" t="s">
        <v>95</v>
      </c>
      <c r="E64" s="74" t="s">
        <v>277</v>
      </c>
      <c r="F64" s="65" t="s">
        <v>90</v>
      </c>
      <c r="G64" s="63">
        <v>203516512</v>
      </c>
      <c r="H64" s="64">
        <v>0</v>
      </c>
      <c r="I64" s="64">
        <v>0</v>
      </c>
      <c r="J64" s="64">
        <v>0</v>
      </c>
      <c r="K64" s="64">
        <v>0</v>
      </c>
      <c r="L64" s="64">
        <v>0</v>
      </c>
      <c r="M64" s="64">
        <v>0</v>
      </c>
      <c r="N64" s="63">
        <v>203516512</v>
      </c>
      <c r="O64" s="64">
        <v>0</v>
      </c>
      <c r="P64" s="63">
        <v>198700000</v>
      </c>
      <c r="Q64" s="63">
        <v>198700000</v>
      </c>
      <c r="R64" s="64">
        <v>0</v>
      </c>
      <c r="S64" s="63">
        <v>4816512</v>
      </c>
      <c r="T64" s="64">
        <v>0</v>
      </c>
      <c r="U64" s="63">
        <v>198700000</v>
      </c>
      <c r="V64" s="63">
        <v>198700000</v>
      </c>
      <c r="W64" s="63">
        <v>4816512</v>
      </c>
      <c r="X64" s="64">
        <v>0</v>
      </c>
      <c r="Y64" s="64">
        <v>0</v>
      </c>
      <c r="Z64" s="64">
        <v>0</v>
      </c>
      <c r="AA64" s="64">
        <v>0</v>
      </c>
      <c r="AB64" s="63">
        <v>198700000</v>
      </c>
    </row>
    <row r="65" spans="1:28" ht="22.5" x14ac:dyDescent="0.25">
      <c r="A65" s="65" t="s">
        <v>94</v>
      </c>
      <c r="B65" s="65" t="s">
        <v>93</v>
      </c>
      <c r="C65" s="65" t="s">
        <v>92</v>
      </c>
      <c r="D65" s="65" t="s">
        <v>91</v>
      </c>
      <c r="E65" s="74" t="s">
        <v>280</v>
      </c>
      <c r="F65" s="65" t="s">
        <v>90</v>
      </c>
      <c r="G65" s="63">
        <v>384087563</v>
      </c>
      <c r="H65" s="64">
        <v>0</v>
      </c>
      <c r="I65" s="64">
        <v>0</v>
      </c>
      <c r="J65" s="64">
        <v>0</v>
      </c>
      <c r="K65" s="64">
        <v>0</v>
      </c>
      <c r="L65" s="64">
        <v>0</v>
      </c>
      <c r="M65" s="64">
        <v>0</v>
      </c>
      <c r="N65" s="63">
        <v>384087563</v>
      </c>
      <c r="O65" s="64">
        <v>0</v>
      </c>
      <c r="P65" s="63">
        <v>383420000</v>
      </c>
      <c r="Q65" s="63">
        <v>383420000</v>
      </c>
      <c r="R65" s="64">
        <v>0</v>
      </c>
      <c r="S65" s="63">
        <v>667563</v>
      </c>
      <c r="T65" s="64">
        <v>0</v>
      </c>
      <c r="U65" s="63">
        <v>383420000</v>
      </c>
      <c r="V65" s="63">
        <v>383420000</v>
      </c>
      <c r="W65" s="63">
        <v>667563</v>
      </c>
      <c r="X65" s="63">
        <v>770000</v>
      </c>
      <c r="Y65" s="64">
        <v>0</v>
      </c>
      <c r="Z65" s="64">
        <v>0</v>
      </c>
      <c r="AA65" s="64">
        <v>0</v>
      </c>
      <c r="AB65" s="63">
        <v>383420000</v>
      </c>
    </row>
    <row r="68" spans="1:28" x14ac:dyDescent="0.25">
      <c r="C68" s="62" t="s">
        <v>275</v>
      </c>
      <c r="D68" s="62" t="s">
        <v>276</v>
      </c>
      <c r="N68" s="72">
        <f>+N56+N58+N62</f>
        <v>1550000000</v>
      </c>
      <c r="V68" s="72">
        <f>+V56+V58+V62</f>
        <v>1091095277</v>
      </c>
    </row>
    <row r="69" spans="1:28" x14ac:dyDescent="0.25">
      <c r="D69" s="62" t="s">
        <v>277</v>
      </c>
      <c r="N69" s="72">
        <f>+N57+N64</f>
        <v>430000000</v>
      </c>
      <c r="V69" s="72">
        <f>+V57+V64</f>
        <v>352170341</v>
      </c>
    </row>
    <row r="70" spans="1:28" x14ac:dyDescent="0.25">
      <c r="D70" s="62" t="s">
        <v>278</v>
      </c>
      <c r="N70" s="72">
        <f>+N60+N61</f>
        <v>30916677</v>
      </c>
      <c r="V70" s="72">
        <f>+V60+V61</f>
        <v>20000000</v>
      </c>
    </row>
    <row r="71" spans="1:28" x14ac:dyDescent="0.25">
      <c r="D71" s="62" t="s">
        <v>279</v>
      </c>
      <c r="N71" s="72">
        <f>+N63</f>
        <v>312133332</v>
      </c>
      <c r="V71" s="72">
        <f>+V63</f>
        <v>230854542</v>
      </c>
    </row>
    <row r="72" spans="1:28" x14ac:dyDescent="0.25">
      <c r="D72" s="62" t="s">
        <v>280</v>
      </c>
      <c r="N72" s="72">
        <f>+N65</f>
        <v>384087563</v>
      </c>
      <c r="V72" s="72">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workbookViewId="0">
      <selection activeCell="B10" sqref="B10"/>
    </sheetView>
  </sheetViews>
  <sheetFormatPr baseColWidth="10" defaultRowHeight="14.25" x14ac:dyDescent="0.2"/>
  <cols>
    <col min="1" max="1" width="40.125" style="76" customWidth="1"/>
    <col min="2" max="2" width="40.375" style="76" customWidth="1"/>
    <col min="3" max="4" width="28.25" style="76" customWidth="1"/>
    <col min="5" max="5" width="16" style="76" bestFit="1" customWidth="1"/>
    <col min="6" max="6" width="16" style="76" customWidth="1"/>
    <col min="7" max="7" width="16.375" style="76" bestFit="1" customWidth="1"/>
    <col min="8" max="8" width="16" style="76" bestFit="1" customWidth="1"/>
    <col min="9" max="16384" width="11" style="76"/>
  </cols>
  <sheetData>
    <row r="1" spans="1:8" s="80" customFormat="1" ht="30" x14ac:dyDescent="0.2">
      <c r="A1" s="82" t="s">
        <v>284</v>
      </c>
      <c r="B1" s="82" t="s">
        <v>285</v>
      </c>
      <c r="C1" s="82" t="s">
        <v>281</v>
      </c>
      <c r="D1" s="82" t="s">
        <v>282</v>
      </c>
      <c r="E1" s="83" t="s">
        <v>289</v>
      </c>
      <c r="F1" s="83" t="s">
        <v>290</v>
      </c>
      <c r="G1" s="82" t="s">
        <v>286</v>
      </c>
      <c r="H1" s="82" t="s">
        <v>287</v>
      </c>
    </row>
    <row r="2" spans="1:8" ht="125.25" customHeight="1" x14ac:dyDescent="0.2">
      <c r="A2" s="78"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8" t="str">
        <f>+'PA 2022'!H9</f>
        <v>FORTALECIMIENTO DEL COWORKING COMO ESTRATEGIA PARA EL EMPRENDIMIENTO, INNOVACIÓN, DINAMIZACIÓN Y ACELERACIÓN EMPRESARIAL EN EL MUNICIPIO DE BUCARAMANGA</v>
      </c>
      <c r="C2" s="78" t="s">
        <v>288</v>
      </c>
      <c r="D2" s="78" t="s">
        <v>283</v>
      </c>
      <c r="E2" s="79">
        <v>448760119</v>
      </c>
      <c r="F2" s="79"/>
      <c r="G2" s="79">
        <v>153470340</v>
      </c>
      <c r="H2" s="79">
        <f>+E2+G2</f>
        <v>602230459</v>
      </c>
    </row>
    <row r="3" spans="1:8" ht="125.25" customHeight="1" x14ac:dyDescent="0.2">
      <c r="A3" s="78" t="str">
        <f>+'PA 2022'!E10</f>
        <v>Implementar 1 programa de desarrollo empresarial y de empleabilidad para las micro y pequeñas empresas (incluyendo unidades productivas).</v>
      </c>
      <c r="B3" s="78" t="str">
        <f>+'PA 2022'!H10</f>
        <v>FORTALECIMIENTO DEL CENTRO DE DESARROLLO EMPRESARIAL Y DE EMPLEABILIDAD EN EL MUNICIPIO DE BUCARAMANGA</v>
      </c>
      <c r="C3" s="78" t="s">
        <v>337</v>
      </c>
      <c r="D3" s="78" t="s">
        <v>338</v>
      </c>
      <c r="F3" s="79"/>
      <c r="G3" s="79">
        <v>56337993</v>
      </c>
      <c r="H3" s="79"/>
    </row>
    <row r="4" spans="1:8" ht="79.5" customHeight="1" x14ac:dyDescent="0.2">
      <c r="A4" s="78" t="str">
        <f>+'PA 2022'!E10</f>
        <v>Implementar 1 programa de desarrollo empresarial y de empleabilidad para las micro y pequeñas empresas (incluyendo unidades productivas).</v>
      </c>
      <c r="B4" s="78" t="str">
        <f>+'PA 2022'!H10</f>
        <v>FORTALECIMIENTO DEL CENTRO DE DESARROLLO EMPRESARIAL Y DE EMPLEABILIDAD EN EL MUNICIPIO DE BUCARAMANGA</v>
      </c>
      <c r="C4" s="76" t="s">
        <v>293</v>
      </c>
      <c r="D4" s="78" t="s">
        <v>283</v>
      </c>
      <c r="E4" s="79">
        <v>82331162</v>
      </c>
      <c r="F4" s="79">
        <v>236720000</v>
      </c>
      <c r="G4" s="79">
        <v>139668961</v>
      </c>
      <c r="H4" s="79">
        <f>+F4+E4+G4</f>
        <v>458720123</v>
      </c>
    </row>
    <row r="5" spans="1:8" ht="94.5" customHeight="1" x14ac:dyDescent="0.2">
      <c r="A5" s="77" t="str">
        <f>+'PA 2022'!E10</f>
        <v>Implementar 1 programa de desarrollo empresarial y de empleabilidad para las micro y pequeñas empresas (incluyendo unidades productivas).</v>
      </c>
      <c r="B5" s="77" t="str">
        <f>+'PA 2022'!H10</f>
        <v>FORTALECIMIENTO DEL CENTRO DE DESARROLLO EMPRESARIAL Y DE EMPLEABILIDAD EN EL MUNICIPIO DE BUCARAMANGA</v>
      </c>
      <c r="C5" s="76" t="s">
        <v>292</v>
      </c>
      <c r="D5" s="76" t="s">
        <v>291</v>
      </c>
      <c r="E5" s="79">
        <v>318284115</v>
      </c>
      <c r="F5" s="79">
        <v>70474177</v>
      </c>
      <c r="G5" s="79">
        <v>166612233</v>
      </c>
      <c r="H5" s="79">
        <f>+F5+E5+G5</f>
        <v>555370525</v>
      </c>
    </row>
    <row r="6" spans="1:8" x14ac:dyDescent="0.2">
      <c r="E6" s="81">
        <f>+SUM(E2:E5)</f>
        <v>849375396</v>
      </c>
      <c r="F6" s="81">
        <f>+SUM(F2:F5)</f>
        <v>307194177</v>
      </c>
      <c r="G6" s="81">
        <f>+SUM(G2:G5)</f>
        <v>516089527</v>
      </c>
      <c r="H6" s="81">
        <f>+SUM(H2:H5)</f>
        <v>1616321107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PA 2022</vt:lpstr>
      <vt:lpstr>Avance a cuatrienio</vt:lpstr>
      <vt:lpstr>Estrategias </vt:lpstr>
      <vt:lpstr>Gastos_Feb</vt:lpstr>
      <vt:lpstr>Gastos_Mar</vt:lpstr>
      <vt:lpstr>Calculos  CDE</vt:lpstr>
      <vt:lpstr>Gastos_Ene</vt:lpstr>
      <vt:lpstr>Recursos Gestionados</vt:lpstr>
      <vt:lpstr>'Avance a cuatrienio'!Área_de_impresión</vt:lpstr>
      <vt:lpstr>'Avance a cuatrienio'!Títulos_a_imprimir</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EMPLEO</cp:lastModifiedBy>
  <cp:lastPrinted>2022-04-04T20:50:51Z</cp:lastPrinted>
  <dcterms:created xsi:type="dcterms:W3CDTF">2008-07-08T21:30:46Z</dcterms:created>
  <dcterms:modified xsi:type="dcterms:W3CDTF">2022-04-04T22:15:59Z</dcterms:modified>
</cp:coreProperties>
</file>