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2\11. NOVIEMBRE\"/>
    </mc:Choice>
  </mc:AlternateContent>
  <xr:revisionPtr revIDLastSave="0" documentId="13_ncr:1_{D86832C0-E812-42C1-915F-4604EBDCEB22}" xr6:coauthVersionLast="47" xr6:coauthVersionMax="47" xr10:uidLastSave="{00000000-0000-0000-0000-000000000000}"/>
  <bookViews>
    <workbookView xWindow="-120" yWindow="-120" windowWidth="20730" windowHeight="11160" xr2:uid="{8B0D6831-78F5-4A4E-9306-6BA814D7A597}"/>
  </bookViews>
  <sheets>
    <sheet name="PA 2022" sheetId="1" r:id="rId1"/>
  </sheets>
  <externalReferences>
    <externalReference r:id="rId2"/>
  </externalReferences>
  <definedNames>
    <definedName name="_xlnm._FilterDatabase" localSheetId="0" hidden="1">'PA 2022'!$H$8:$I$22</definedName>
    <definedName name="_xlnm.Print_Area" localSheetId="0">'PA 2022'!$A$1:$AE$22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2" i="1" l="1"/>
  <c r="Y22" i="1"/>
  <c r="X22" i="1"/>
  <c r="W22" i="1"/>
  <c r="T22" i="1"/>
  <c r="S22" i="1"/>
  <c r="R22" i="1"/>
  <c r="Q22" i="1"/>
  <c r="A22" i="1"/>
  <c r="V21" i="1"/>
  <c r="AA21" i="1" s="1"/>
  <c r="P21" i="1"/>
  <c r="U21" i="1" s="1"/>
  <c r="N21" i="1"/>
  <c r="V20" i="1"/>
  <c r="AA20" i="1" s="1"/>
  <c r="P20" i="1"/>
  <c r="U20" i="1" s="1"/>
  <c r="M20" i="1"/>
  <c r="N20" i="1" s="1"/>
  <c r="V19" i="1"/>
  <c r="AA19" i="1" s="1"/>
  <c r="P19" i="1"/>
  <c r="U19" i="1" s="1"/>
  <c r="M19" i="1"/>
  <c r="N19" i="1" s="1"/>
  <c r="V18" i="1"/>
  <c r="AA18" i="1" s="1"/>
  <c r="AB18" i="1" s="1"/>
  <c r="P18" i="1"/>
  <c r="U18" i="1" s="1"/>
  <c r="M18" i="1"/>
  <c r="N18" i="1" s="1"/>
  <c r="AA16" i="1"/>
  <c r="AB16" i="1" s="1"/>
  <c r="V16" i="1"/>
  <c r="P16" i="1"/>
  <c r="U16" i="1" s="1"/>
  <c r="M16" i="1"/>
  <c r="N16" i="1" s="1"/>
  <c r="V14" i="1"/>
  <c r="AA14" i="1" s="1"/>
  <c r="AB14" i="1" s="1"/>
  <c r="P14" i="1"/>
  <c r="U14" i="1" s="1"/>
  <c r="M14" i="1"/>
  <c r="N14" i="1" s="1"/>
  <c r="V13" i="1"/>
  <c r="AA13" i="1" s="1"/>
  <c r="M13" i="1"/>
  <c r="N13" i="1" s="1"/>
  <c r="V12" i="1"/>
  <c r="AA12" i="1" s="1"/>
  <c r="M12" i="1"/>
  <c r="N12" i="1" s="1"/>
  <c r="AA11" i="1"/>
  <c r="V11" i="1"/>
  <c r="P11" i="1"/>
  <c r="U11" i="1" s="1"/>
  <c r="N11" i="1"/>
  <c r="M11" i="1"/>
  <c r="AC10" i="1"/>
  <c r="V10" i="1"/>
  <c r="AA10" i="1" s="1"/>
  <c r="P10" i="1"/>
  <c r="N10" i="1"/>
  <c r="AC9" i="1"/>
  <c r="AC22" i="1" s="1"/>
  <c r="V9" i="1"/>
  <c r="AA9" i="1" s="1"/>
  <c r="P9" i="1"/>
  <c r="U9" i="1" s="1"/>
  <c r="M9" i="1"/>
  <c r="N9" i="1" s="1"/>
  <c r="P13" i="1" l="1"/>
  <c r="U13" i="1" s="1"/>
  <c r="AB11" i="1"/>
  <c r="AB19" i="1"/>
  <c r="P12" i="1"/>
  <c r="U12" i="1" s="1"/>
  <c r="AB9" i="1"/>
  <c r="AA22" i="1"/>
  <c r="AB13" i="1"/>
  <c r="AB21" i="1"/>
  <c r="N22" i="1"/>
  <c r="AB12" i="1"/>
  <c r="AB20" i="1"/>
  <c r="V22" i="1"/>
  <c r="U10" i="1"/>
  <c r="U22" i="1" s="1"/>
  <c r="AB22" i="1" l="1"/>
  <c r="AB10" i="1"/>
</calcChain>
</file>

<file path=xl/sharedStrings.xml><?xml version="1.0" encoding="utf-8"?>
<sst xmlns="http://schemas.openxmlformats.org/spreadsheetml/2006/main" count="159" uniqueCount="92">
  <si>
    <t xml:space="preserve"> PLAN DE ACCIÓN - PLAN DE DESARROLLO MUNICIPAL
INSTITUTO MUNICIPAL DE EMPLEO Y FOMENTO EMPRESARIAL DE BUCARAMANGA - IMEBU</t>
  </si>
  <si>
    <r>
      <t xml:space="preserve">Código:  </t>
    </r>
    <r>
      <rPr>
        <sz val="11"/>
        <rFont val="Arial"/>
        <family val="2"/>
      </rPr>
      <t>F-DPM-1210-238,37-030</t>
    </r>
  </si>
  <si>
    <r>
      <t xml:space="preserve">Versión: </t>
    </r>
    <r>
      <rPr>
        <sz val="11"/>
        <rFont val="Arial"/>
        <family val="2"/>
      </rPr>
      <t>1.0</t>
    </r>
  </si>
  <si>
    <r>
      <t>Fecha aprobación:</t>
    </r>
    <r>
      <rPr>
        <sz val="11"/>
        <rFont val="Arial"/>
        <family val="2"/>
      </rPr>
      <t xml:space="preserve"> Marzo-24-2021</t>
    </r>
  </si>
  <si>
    <r>
      <t xml:space="preserve">Página: </t>
    </r>
    <r>
      <rPr>
        <sz val="11"/>
        <rFont val="Arial"/>
        <family val="2"/>
      </rPr>
      <t>1 de 1</t>
    </r>
  </si>
  <si>
    <t xml:space="preserve">FECHA DE SUSCRIPCIÓN:  </t>
  </si>
  <si>
    <t>FECHA DE CORTE:</t>
  </si>
  <si>
    <t>PDM 2020-2023</t>
  </si>
  <si>
    <t>PROYECTOS DE INVERSIÓN</t>
  </si>
  <si>
    <t>CUMPLIMIENTO DE META</t>
  </si>
  <si>
    <t>RECURSOS PROGRAMADOS</t>
  </si>
  <si>
    <t>RECURSOS EJECUTADOS</t>
  </si>
  <si>
    <t>EJECUCIÓN PPTAL</t>
  </si>
  <si>
    <t>RECURSOS GESTIONADOS</t>
  </si>
  <si>
    <t>RESPONSABLES</t>
  </si>
  <si>
    <t>No.</t>
  </si>
  <si>
    <t>Línea estratégica</t>
  </si>
  <si>
    <t>Componente</t>
  </si>
  <si>
    <t xml:space="preserve">Programa </t>
  </si>
  <si>
    <t>Meta PDM</t>
  </si>
  <si>
    <t>Indicador de producto</t>
  </si>
  <si>
    <t>Código BPIN</t>
  </si>
  <si>
    <t>Nombre del Proyecto</t>
  </si>
  <si>
    <t>Actividades</t>
  </si>
  <si>
    <t>Fecha inicio</t>
  </si>
  <si>
    <t>Fecha de terminación</t>
  </si>
  <si>
    <t>Meta programada</t>
  </si>
  <si>
    <t>Meta ejecutada</t>
  </si>
  <si>
    <t>AVANCE</t>
  </si>
  <si>
    <t>Rubro</t>
  </si>
  <si>
    <t>RECURSOS PROPIOS MUNICIPIO</t>
  </si>
  <si>
    <t>SGP</t>
  </si>
  <si>
    <t>SGR</t>
  </si>
  <si>
    <t>RECURSOS PROPIOS INSTITUTOS</t>
  </si>
  <si>
    <t>OTROS</t>
  </si>
  <si>
    <t>TOTAL PROGRAMADO</t>
  </si>
  <si>
    <t>TOTAL EJECUTADO</t>
  </si>
  <si>
    <t>Dependencia</t>
  </si>
  <si>
    <t>Responsable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</si>
  <si>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</si>
  <si>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</si>
  <si>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</si>
  <si>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</si>
  <si>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</si>
  <si>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</si>
  <si>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Asesorar técnicamente a emprendedores y/o empresarios en etapa de aceleración en programas de formación  empresarial.
Realizar adecuaciones en espacio para prestación  de servicios de consultoria a emprendedores y/o empresarios  en etapa de aceleración  y Coworking.</t>
  </si>
  <si>
    <t>2.3.2.02.02.007
2.3.2.02.02.009</t>
  </si>
  <si>
    <t>IMEBU</t>
  </si>
  <si>
    <t>Luis Gonzalo Gómez Guerrero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</si>
  <si>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</si>
  <si>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</si>
  <si>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</si>
  <si>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</si>
  <si>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
Brindar acompañamiento a los proyectos productivos de la población victima.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</si>
  <si>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</si>
  <si>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</si>
  <si>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</si>
  <si>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</si>
  <si>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</si>
  <si>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</si>
  <si>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</si>
  <si>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</si>
  <si>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Identificar habilidades y destrezas de emprendedores, empresarios y ciudadanos para orientarlos hacia el emprendimiento o la empleabilidad.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</si>
  <si>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</si>
  <si>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</si>
  <si>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</si>
  <si>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APOYO DEL FONDO DE FOMENTO Y CRÉDITO DE APOYO DEL IMEBU, PROGRAMA BANCA CIUDADANA EN EL MUNICIPIO DE BUCARAMANGA</t>
  </si>
  <si>
    <t>Otorgar créditos para el emprendimiento y/o fortalecimiento financiero de empresas orientados a capital de trabajo, nómina y/o activos fijos.
Realizar acompañamiento técnico y visitas pos crédito a los emprendimientos y/o empresas apoyadas.</t>
  </si>
  <si>
    <t>2.3.2.02.02.009</t>
  </si>
  <si>
    <t>APOYO A LAS LÍNEAS DE CRÉDITO CONDONABLE Y NO CONDONABLE DEL FONDO DE FOMENTO Y CRÉDITO DEL IMEBU, PROGRAMA BANCA CIUDADANA EN EL MUNICIPIO DE BUCARAMANGA</t>
  </si>
  <si>
    <t>Otorgar créditos no condonables para el fortalecimiento financiero de empresas y/o emprendimientos
Otorgar créditos condonables para el fortalecimiento financiero de proyectos productivos, empresas y/o emprendimientos de población vulnerable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</si>
  <si>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</si>
  <si>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</si>
  <si>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Otorgar créditos para el emprendimiento y/o fortalecimiento financiero de empresas orientadas a  la innovación y/o incorporación de tecnología.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</si>
  <si>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</si>
  <si>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</si>
  <si>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</si>
  <si>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</si>
  <si>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</si>
  <si>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>Brindar formación en competencias personales y/o técnicas para el trabajo
Realizar intermediación laboral entre oferentes de trabajo y buscadores de empleo.
Ofrecer acompañamiento a las empresas en la estructuración y selección de perfiles adecuados a sus requerimientos.
Formular la política pública de empleo y trabajo decente de la ciudad.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</si>
  <si>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</si>
  <si>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</si>
  <si>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</si>
  <si>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</si>
  <si>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</si>
  <si>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</si>
  <si>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</si>
  <si>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</si>
  <si>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</si>
  <si>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FORTALECIMIENTO DE LOS PROCESOS DEL INSTITUTO MUNICIPAL DE EMPLEO Y FOMENTO EMPRESARIAL DEL MUNICIPIO DE BUCARAMANGA</t>
  </si>
  <si>
    <t>Apoyar los procesos administrativos, juridicos y de control interno del IMEBU.
Realizar acompañamiento, seguimiento y control de los programas y proyectos misionales del IMEBU.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</si>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</sst>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$&quot;\ #,##0;\-&quot;$&quot;\ #,##0"/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dd/mm/yyyy;@"/>
    <numFmt numFmtId="165" formatCode="&quot;$&quot;\ #,##0"/>
    <numFmt numFmtId="166" formatCode="_-&quot;$&quot;\ * #,##0_-;\-&quot;$&quot;\ * #,##0_-;_-&quot;$&quot;\ * &quot;-&quot;??_-;_-@_-"/>
  </numFmts>
  <fonts count="8" x14ac:knownFonts="1"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</cellStyleXfs>
  <cellXfs count="103">
    <xf numFmtId="0" fontId="0" fillId="0" borderId="0" xfId="0"/>
    <xf numFmtId="14" fontId="0" fillId="2" borderId="0" xfId="0" applyNumberFormat="1" applyFill="1" applyAlignment="1">
      <alignment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right" vertical="top"/>
    </xf>
    <xf numFmtId="42" fontId="2" fillId="2" borderId="0" xfId="2" applyFont="1" applyFill="1" applyBorder="1" applyAlignment="1">
      <alignment vertical="top"/>
    </xf>
    <xf numFmtId="0" fontId="0" fillId="2" borderId="0" xfId="0" applyFill="1" applyAlignment="1">
      <alignment horizontal="center" vertical="top"/>
    </xf>
    <xf numFmtId="0" fontId="2" fillId="2" borderId="0" xfId="0" applyFont="1" applyFill="1" applyAlignment="1">
      <alignment vertical="top"/>
    </xf>
    <xf numFmtId="0" fontId="0" fillId="2" borderId="3" xfId="0" applyFill="1" applyBorder="1" applyAlignment="1">
      <alignment vertical="top"/>
    </xf>
    <xf numFmtId="14" fontId="5" fillId="2" borderId="0" xfId="0" applyNumberFormat="1" applyFont="1" applyFill="1" applyAlignment="1">
      <alignment vertical="top"/>
    </xf>
    <xf numFmtId="0" fontId="0" fillId="2" borderId="0" xfId="0" applyFill="1"/>
    <xf numFmtId="0" fontId="0" fillId="2" borderId="3" xfId="0" applyFill="1" applyBorder="1"/>
    <xf numFmtId="0" fontId="0" fillId="3" borderId="1" xfId="0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1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165" fontId="2" fillId="0" borderId="1" xfId="0" applyNumberFormat="1" applyFont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165" fontId="7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5" fontId="3" fillId="3" borderId="1" xfId="1" applyNumberFormat="1" applyFont="1" applyFill="1" applyBorder="1" applyAlignment="1">
      <alignment horizontal="right" vertical="center" wrapText="1"/>
    </xf>
    <xf numFmtId="9" fontId="2" fillId="0" borderId="1" xfId="3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right" vertical="center" wrapText="1"/>
    </xf>
    <xf numFmtId="164" fontId="2" fillId="0" borderId="1" xfId="0" applyNumberFormat="1" applyFont="1" applyBorder="1" applyAlignment="1">
      <alignment horizontal="justify" vertical="center" wrapText="1"/>
    </xf>
    <xf numFmtId="164" fontId="0" fillId="0" borderId="1" xfId="0" applyNumberFormat="1" applyBorder="1" applyAlignment="1">
      <alignment horizontal="justify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0" fillId="3" borderId="2" xfId="0" applyNumberFormat="1" applyFill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5" fontId="3" fillId="3" borderId="2" xfId="1" applyNumberFormat="1" applyFont="1" applyFill="1" applyBorder="1" applyAlignment="1">
      <alignment horizontal="right" vertical="center" wrapText="1"/>
    </xf>
    <xf numFmtId="9" fontId="2" fillId="0" borderId="2" xfId="3" applyFont="1" applyFill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justify"/>
    </xf>
    <xf numFmtId="0" fontId="2" fillId="3" borderId="6" xfId="0" applyFont="1" applyFill="1" applyBorder="1"/>
    <xf numFmtId="9" fontId="3" fillId="3" borderId="6" xfId="0" applyNumberFormat="1" applyFont="1" applyFill="1" applyBorder="1" applyAlignment="1">
      <alignment horizontal="center" vertical="center"/>
    </xf>
    <xf numFmtId="9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9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66" fontId="2" fillId="3" borderId="1" xfId="1" applyNumberFormat="1" applyFont="1" applyFill="1" applyBorder="1" applyAlignment="1">
      <alignment horizontal="right" vertical="center"/>
    </xf>
    <xf numFmtId="166" fontId="2" fillId="3" borderId="1" xfId="1" applyNumberFormat="1" applyFont="1" applyFill="1" applyBorder="1" applyAlignment="1">
      <alignment vertical="center"/>
    </xf>
    <xf numFmtId="166" fontId="3" fillId="3" borderId="1" xfId="1" applyNumberFormat="1" applyFont="1" applyFill="1" applyBorder="1" applyAlignment="1">
      <alignment vertical="center"/>
    </xf>
    <xf numFmtId="166" fontId="2" fillId="3" borderId="1" xfId="1" applyNumberFormat="1" applyFont="1" applyFill="1" applyBorder="1" applyAlignment="1">
      <alignment horizontal="center" vertical="center"/>
    </xf>
    <xf numFmtId="10" fontId="3" fillId="3" borderId="1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center"/>
    </xf>
    <xf numFmtId="9" fontId="2" fillId="0" borderId="0" xfId="3" applyFont="1" applyFill="1" applyBorder="1" applyAlignment="1">
      <alignment horizontal="center" vertical="center" wrapText="1"/>
    </xf>
    <xf numFmtId="165" fontId="0" fillId="0" borderId="0" xfId="0" applyNumberFormat="1"/>
    <xf numFmtId="165" fontId="2" fillId="0" borderId="2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5" fontId="3" fillId="3" borderId="2" xfId="1" applyNumberFormat="1" applyFont="1" applyFill="1" applyBorder="1" applyAlignment="1">
      <alignment horizontal="center" vertical="center" wrapText="1"/>
    </xf>
    <xf numFmtId="5" fontId="3" fillId="3" borderId="4" xfId="1" applyNumberFormat="1" applyFont="1" applyFill="1" applyBorder="1" applyAlignment="1">
      <alignment horizontal="center" vertical="center" wrapText="1"/>
    </xf>
    <xf numFmtId="9" fontId="2" fillId="0" borderId="2" xfId="3" applyFont="1" applyFill="1" applyBorder="1" applyAlignment="1">
      <alignment horizontal="center" vertical="center" wrapText="1"/>
    </xf>
    <xf numFmtId="9" fontId="2" fillId="0" borderId="4" xfId="3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0" fillId="3" borderId="2" xfId="0" applyNumberFormat="1" applyFill="1" applyBorder="1" applyAlignment="1">
      <alignment horizontal="center" vertical="center" wrapText="1"/>
    </xf>
    <xf numFmtId="3" fontId="0" fillId="3" borderId="4" xfId="0" applyNumberFormat="1" applyFill="1" applyBorder="1" applyAlignment="1">
      <alignment horizontal="center" vertical="center" wrapText="1"/>
    </xf>
    <xf numFmtId="9" fontId="0" fillId="4" borderId="2" xfId="0" applyNumberFormat="1" applyFill="1" applyBorder="1" applyAlignment="1">
      <alignment horizontal="center" vertical="center"/>
    </xf>
    <xf numFmtId="9" fontId="0" fillId="4" borderId="4" xfId="0" applyNumberForma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center" vertical="top"/>
    </xf>
    <xf numFmtId="0" fontId="5" fillId="0" borderId="2" xfId="0" applyFont="1" applyBorder="1" applyAlignment="1">
      <alignment horizontal="left" vertical="center"/>
    </xf>
    <xf numFmtId="14" fontId="0" fillId="0" borderId="2" xfId="0" applyNumberFormat="1" applyBorder="1" applyAlignment="1">
      <alignment horizontal="center" vertical="top"/>
    </xf>
    <xf numFmtId="2" fontId="2" fillId="0" borderId="1" xfId="4" applyNumberFormat="1" applyFont="1" applyBorder="1" applyAlignment="1">
      <alignment horizontal="center" vertical="center" wrapText="1"/>
    </xf>
    <xf numFmtId="2" fontId="3" fillId="0" borderId="1" xfId="4" applyNumberFormat="1" applyFont="1" applyBorder="1" applyAlignment="1">
      <alignment horizontal="center" vertical="center" wrapText="1"/>
    </xf>
    <xf numFmtId="2" fontId="3" fillId="0" borderId="2" xfId="4" applyNumberFormat="1" applyFont="1" applyBorder="1" applyAlignment="1">
      <alignment horizontal="center" vertical="center" wrapText="1"/>
    </xf>
    <xf numFmtId="2" fontId="3" fillId="0" borderId="1" xfId="4" applyNumberFormat="1" applyFont="1" applyBorder="1" applyAlignment="1">
      <alignment horizontal="left" vertical="center" wrapText="1"/>
    </xf>
  </cellXfs>
  <cellStyles count="5">
    <cellStyle name="Moneda" xfId="1" builtinId="4"/>
    <cellStyle name="Moneda [0]" xfId="2" builtinId="7"/>
    <cellStyle name="Normal" xfId="0" builtinId="0"/>
    <cellStyle name="Normal 2" xfId="4" xr:uid="{DE7618E0-1917-425B-A57F-3328AC3A9E7E}"/>
    <cellStyle name="Porcentaje" xfId="3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332507</xdr:colOff>
      <xdr:row>0</xdr:row>
      <xdr:rowOff>23586</xdr:rowOff>
    </xdr:from>
    <xdr:to>
      <xdr:col>1</xdr:col>
      <xdr:colOff>224943</xdr:colOff>
      <xdr:row>3</xdr:row>
      <xdr:rowOff>107124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D80DC6AA-B902-4BF5-8CA5-C00EE634C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507" y="23586"/>
          <a:ext cx="635386" cy="6550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ran/Documents/IMEBU/Observatorio%20Econ&#243;mico/BASES%20DE%20DATOS%20IMEBU/2022/12.%20DICIEMBRE/PA%20Imebu_No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E2AF7-404C-4C7F-8742-95997B45302B}">
  <sheetPr>
    <pageSetUpPr fitToPage="1"/>
  </sheetPr>
  <dimension ref="A1:AE31"/>
  <sheetViews>
    <sheetView tabSelected="1" zoomScale="60" zoomScaleNormal="60" zoomScaleSheetLayoutView="70" workbookViewId="0">
      <selection activeCell="E10" sqref="E10"/>
    </sheetView>
  </sheetViews>
  <sheetFormatPr baseColWidth="10" defaultColWidth="11.25" defaultRowHeight="14.25" x14ac:dyDescent="0.2"/>
  <cols>
    <col min="1" max="1" width="9.75" customWidth="1"/>
    <col min="2" max="2" width="22.5" customWidth="1"/>
    <col min="3" max="4" width="19.75" customWidth="1"/>
    <col min="5" max="5" width="53.875" customWidth="1"/>
    <col min="6" max="6" width="43.75" customWidth="1"/>
    <col min="7" max="7" width="15.5" hidden="1" customWidth="1"/>
    <col min="8" max="8" width="43.25" hidden="1" customWidth="1"/>
    <col min="9" max="9" width="46.5" hidden="1" customWidth="1"/>
    <col min="10" max="10" width="14.75" hidden="1" customWidth="1"/>
    <col min="11" max="11" width="14.125" hidden="1" customWidth="1"/>
    <col min="12" max="12" width="15.125" customWidth="1"/>
    <col min="13" max="13" width="14.875" customWidth="1"/>
    <col min="14" max="14" width="11.25" customWidth="1"/>
    <col min="15" max="15" width="16.75" hidden="1" customWidth="1"/>
    <col min="16" max="16" width="23.125" style="62" customWidth="1"/>
    <col min="17" max="18" width="15" hidden="1" customWidth="1"/>
    <col min="19" max="19" width="23.5" style="63" hidden="1" customWidth="1"/>
    <col min="20" max="20" width="13.625" hidden="1" customWidth="1"/>
    <col min="21" max="21" width="20.875" customWidth="1"/>
    <col min="22" max="22" width="21.5" style="64" customWidth="1"/>
    <col min="23" max="26" width="15" style="64" hidden="1" customWidth="1"/>
    <col min="27" max="27" width="24.125" bestFit="1" customWidth="1"/>
    <col min="28" max="28" width="13.75" customWidth="1"/>
    <col min="29" max="29" width="19.75" style="63" customWidth="1"/>
    <col min="30" max="31" width="15.375" customWidth="1"/>
  </cols>
  <sheetData>
    <row r="1" spans="1:31" ht="15" x14ac:dyDescent="0.2">
      <c r="A1" s="99"/>
      <c r="B1" s="100" t="s">
        <v>0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2" t="s">
        <v>1</v>
      </c>
      <c r="AD1" s="102"/>
      <c r="AE1" s="102"/>
    </row>
    <row r="2" spans="1:31" ht="15" x14ac:dyDescent="0.2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2" t="s">
        <v>2</v>
      </c>
      <c r="AD2" s="102"/>
      <c r="AE2" s="102"/>
    </row>
    <row r="3" spans="1:31" ht="15" x14ac:dyDescent="0.2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2" t="s">
        <v>3</v>
      </c>
      <c r="AD3" s="102"/>
      <c r="AE3" s="102"/>
    </row>
    <row r="4" spans="1:31" ht="15" x14ac:dyDescent="0.2">
      <c r="A4" s="99"/>
      <c r="B4" s="100"/>
      <c r="C4" s="100"/>
      <c r="D4" s="100"/>
      <c r="E4" s="100"/>
      <c r="F4" s="100"/>
      <c r="G4" s="100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2" t="s">
        <v>4</v>
      </c>
      <c r="AD4" s="102"/>
      <c r="AE4" s="102"/>
    </row>
    <row r="5" spans="1:31" ht="15" x14ac:dyDescent="0.2">
      <c r="A5" s="95" t="s">
        <v>5</v>
      </c>
      <c r="B5" s="95"/>
      <c r="C5" s="95"/>
      <c r="D5" s="96">
        <v>44595</v>
      </c>
      <c r="E5" s="96"/>
      <c r="F5" s="96"/>
      <c r="G5" s="96"/>
      <c r="H5" s="1"/>
      <c r="I5" s="1"/>
      <c r="J5" s="1"/>
      <c r="K5" s="1"/>
      <c r="L5" s="1"/>
      <c r="M5" s="2"/>
      <c r="N5" s="2"/>
      <c r="O5" s="2"/>
      <c r="P5" s="3"/>
      <c r="Q5" s="2"/>
      <c r="R5" s="2"/>
      <c r="S5" s="4"/>
      <c r="T5" s="2"/>
      <c r="U5" s="2"/>
      <c r="V5" s="5"/>
      <c r="W5" s="5"/>
      <c r="X5" s="5"/>
      <c r="Y5" s="5"/>
      <c r="Z5" s="5"/>
      <c r="AA5" s="2"/>
      <c r="AB5" s="2"/>
      <c r="AC5" s="6"/>
      <c r="AD5" s="2"/>
      <c r="AE5" s="7"/>
    </row>
    <row r="6" spans="1:31" ht="15" x14ac:dyDescent="0.2">
      <c r="A6" s="97" t="s">
        <v>6</v>
      </c>
      <c r="B6" s="97"/>
      <c r="C6" s="97"/>
      <c r="D6" s="96">
        <v>44895</v>
      </c>
      <c r="E6" s="96"/>
      <c r="F6" s="96"/>
      <c r="G6" s="98"/>
      <c r="H6" s="8"/>
      <c r="I6" s="8"/>
      <c r="J6" s="8"/>
      <c r="K6" s="8"/>
      <c r="L6" s="8"/>
      <c r="M6" s="2"/>
      <c r="N6" s="2"/>
      <c r="O6" s="2"/>
      <c r="P6" s="3"/>
      <c r="Q6" s="2"/>
      <c r="R6" s="2"/>
      <c r="S6" s="6"/>
      <c r="T6" s="2"/>
      <c r="U6" s="2"/>
      <c r="V6" s="5"/>
      <c r="W6" s="5"/>
      <c r="X6" s="5"/>
      <c r="Y6" s="5"/>
      <c r="Z6" s="5"/>
      <c r="AA6" s="2"/>
      <c r="AB6" s="2"/>
      <c r="AC6" s="6"/>
      <c r="AD6" s="9"/>
      <c r="AE6" s="10"/>
    </row>
    <row r="7" spans="1:31" ht="15" x14ac:dyDescent="0.2">
      <c r="A7" s="11"/>
      <c r="B7" s="93" t="s">
        <v>7</v>
      </c>
      <c r="C7" s="93"/>
      <c r="D7" s="93"/>
      <c r="E7" s="93"/>
      <c r="F7" s="93"/>
      <c r="G7" s="93" t="s">
        <v>8</v>
      </c>
      <c r="H7" s="93"/>
      <c r="I7" s="93"/>
      <c r="J7" s="93"/>
      <c r="K7" s="93"/>
      <c r="L7" s="93" t="s">
        <v>9</v>
      </c>
      <c r="M7" s="93"/>
      <c r="N7" s="93"/>
      <c r="O7" s="93" t="s">
        <v>10</v>
      </c>
      <c r="P7" s="93"/>
      <c r="Q7" s="93"/>
      <c r="R7" s="93"/>
      <c r="S7" s="93"/>
      <c r="T7" s="93"/>
      <c r="U7" s="93"/>
      <c r="V7" s="93" t="s">
        <v>11</v>
      </c>
      <c r="W7" s="93"/>
      <c r="X7" s="93"/>
      <c r="Y7" s="93"/>
      <c r="Z7" s="93"/>
      <c r="AA7" s="93"/>
      <c r="AB7" s="94" t="s">
        <v>12</v>
      </c>
      <c r="AC7" s="94" t="s">
        <v>13</v>
      </c>
      <c r="AD7" s="94" t="s">
        <v>14</v>
      </c>
      <c r="AE7" s="94"/>
    </row>
    <row r="8" spans="1:31" ht="45" x14ac:dyDescent="0.2">
      <c r="A8" s="12" t="s">
        <v>15</v>
      </c>
      <c r="B8" s="13" t="s">
        <v>16</v>
      </c>
      <c r="C8" s="12" t="s">
        <v>17</v>
      </c>
      <c r="D8" s="12" t="s">
        <v>18</v>
      </c>
      <c r="E8" s="12" t="s">
        <v>19</v>
      </c>
      <c r="F8" s="13" t="s">
        <v>20</v>
      </c>
      <c r="G8" s="13" t="s">
        <v>21</v>
      </c>
      <c r="H8" s="13" t="s">
        <v>22</v>
      </c>
      <c r="I8" s="13" t="s">
        <v>23</v>
      </c>
      <c r="J8" s="13" t="s">
        <v>24</v>
      </c>
      <c r="K8" s="13" t="s">
        <v>25</v>
      </c>
      <c r="L8" s="13" t="s">
        <v>26</v>
      </c>
      <c r="M8" s="13" t="s">
        <v>27</v>
      </c>
      <c r="N8" s="13" t="s">
        <v>28</v>
      </c>
      <c r="O8" s="12" t="s">
        <v>29</v>
      </c>
      <c r="P8" s="13" t="s">
        <v>30</v>
      </c>
      <c r="Q8" s="13" t="s">
        <v>31</v>
      </c>
      <c r="R8" s="13" t="s">
        <v>32</v>
      </c>
      <c r="S8" s="13" t="s">
        <v>33</v>
      </c>
      <c r="T8" s="13" t="s">
        <v>34</v>
      </c>
      <c r="U8" s="13" t="s">
        <v>35</v>
      </c>
      <c r="V8" s="13" t="s">
        <v>30</v>
      </c>
      <c r="W8" s="13" t="s">
        <v>31</v>
      </c>
      <c r="X8" s="13" t="s">
        <v>32</v>
      </c>
      <c r="Y8" s="13" t="s">
        <v>33</v>
      </c>
      <c r="Z8" s="13" t="s">
        <v>34</v>
      </c>
      <c r="AA8" s="13" t="s">
        <v>36</v>
      </c>
      <c r="AB8" s="94"/>
      <c r="AC8" s="94"/>
      <c r="AD8" s="13" t="s">
        <v>37</v>
      </c>
      <c r="AE8" s="13" t="s">
        <v>38</v>
      </c>
    </row>
    <row r="9" spans="1:31" ht="122.45" customHeight="1" x14ac:dyDescent="0.2">
      <c r="A9" s="12">
        <v>180</v>
      </c>
      <c r="B9" s="14" t="s">
        <v>39</v>
      </c>
      <c r="C9" s="15" t="s">
        <v>40</v>
      </c>
      <c r="D9" s="16" t="s">
        <v>41</v>
      </c>
      <c r="E9" s="17" t="s">
        <v>42</v>
      </c>
      <c r="F9" s="18" t="s">
        <v>43</v>
      </c>
      <c r="G9" s="19">
        <v>2020680010157</v>
      </c>
      <c r="H9" s="15" t="s">
        <v>44</v>
      </c>
      <c r="I9" s="15" t="s">
        <v>45</v>
      </c>
      <c r="J9" s="20">
        <v>44566</v>
      </c>
      <c r="K9" s="20">
        <v>44926</v>
      </c>
      <c r="L9" s="21">
        <v>800</v>
      </c>
      <c r="M9" s="22" t="e">
        <f>+SUM(#REF!)</f>
        <v>#REF!</v>
      </c>
      <c r="N9" s="23" t="e">
        <f>IF(M9/L9&gt;100%,100%,M9/L9)</f>
        <v>#REF!</v>
      </c>
      <c r="O9" s="20" t="s">
        <v>46</v>
      </c>
      <c r="P9" s="24" t="e">
        <f>#REF!</f>
        <v>#REF!</v>
      </c>
      <c r="Q9" s="25"/>
      <c r="R9" s="26"/>
      <c r="S9" s="24"/>
      <c r="T9" s="27"/>
      <c r="U9" s="28" t="e">
        <f t="shared" ref="U9:U16" si="0">+SUM(P9:T9)</f>
        <v>#REF!</v>
      </c>
      <c r="V9" s="24" t="e">
        <f>#REF!</f>
        <v>#REF!</v>
      </c>
      <c r="W9" s="24"/>
      <c r="X9" s="24"/>
      <c r="Y9" s="24"/>
      <c r="Z9" s="24"/>
      <c r="AA9" s="28" t="e">
        <f>SUM(V9:Z9)</f>
        <v>#REF!</v>
      </c>
      <c r="AB9" s="29" t="str">
        <f>IFERROR(AA9/U9,"-")</f>
        <v>-</v>
      </c>
      <c r="AC9" s="30" t="e">
        <f>+#REF!+#REF!</f>
        <v>#REF!</v>
      </c>
      <c r="AD9" s="31" t="s">
        <v>47</v>
      </c>
      <c r="AE9" s="32" t="s">
        <v>48</v>
      </c>
    </row>
    <row r="10" spans="1:31" ht="128.25" x14ac:dyDescent="0.2">
      <c r="A10" s="12">
        <v>182</v>
      </c>
      <c r="B10" s="14" t="s">
        <v>39</v>
      </c>
      <c r="C10" s="15" t="s">
        <v>40</v>
      </c>
      <c r="D10" s="16" t="s">
        <v>49</v>
      </c>
      <c r="E10" s="17" t="s">
        <v>50</v>
      </c>
      <c r="F10" s="18" t="s">
        <v>51</v>
      </c>
      <c r="G10" s="33">
        <v>2020680010074</v>
      </c>
      <c r="H10" s="34" t="s">
        <v>52</v>
      </c>
      <c r="I10" s="35" t="s">
        <v>53</v>
      </c>
      <c r="J10" s="20">
        <v>44566</v>
      </c>
      <c r="K10" s="20">
        <v>44926</v>
      </c>
      <c r="L10" s="21">
        <v>1</v>
      </c>
      <c r="M10" s="22">
        <v>1</v>
      </c>
      <c r="N10" s="23">
        <f>IF(M10/L10&gt;100%,100%,M10/L10)</f>
        <v>1</v>
      </c>
      <c r="O10" s="20" t="s">
        <v>54</v>
      </c>
      <c r="P10" s="24" t="e">
        <f>+#REF!</f>
        <v>#REF!</v>
      </c>
      <c r="Q10" s="25"/>
      <c r="R10" s="26"/>
      <c r="S10" s="24"/>
      <c r="T10" s="27"/>
      <c r="U10" s="28" t="e">
        <f t="shared" si="0"/>
        <v>#REF!</v>
      </c>
      <c r="V10" s="24" t="e">
        <f>+#REF!</f>
        <v>#REF!</v>
      </c>
      <c r="W10" s="24"/>
      <c r="X10" s="24"/>
      <c r="Y10" s="24"/>
      <c r="Z10" s="24"/>
      <c r="AA10" s="28" t="e">
        <f t="shared" ref="AA10:AA21" si="1">SUM(V10:Z10)</f>
        <v>#REF!</v>
      </c>
      <c r="AB10" s="29" t="str">
        <f t="shared" ref="AB10:AB20" si="2">IFERROR(AA10/U10,"-")</f>
        <v>-</v>
      </c>
      <c r="AC10" s="30" t="e">
        <f>+#REF!+#REF!</f>
        <v>#REF!</v>
      </c>
      <c r="AD10" s="31" t="s">
        <v>47</v>
      </c>
      <c r="AE10" s="32" t="s">
        <v>48</v>
      </c>
    </row>
    <row r="11" spans="1:31" ht="99.75" x14ac:dyDescent="0.2">
      <c r="A11" s="12">
        <v>183</v>
      </c>
      <c r="B11" s="14" t="s">
        <v>39</v>
      </c>
      <c r="C11" s="15" t="s">
        <v>40</v>
      </c>
      <c r="D11" s="16" t="s">
        <v>49</v>
      </c>
      <c r="E11" s="17" t="s">
        <v>55</v>
      </c>
      <c r="F11" s="18" t="s">
        <v>56</v>
      </c>
      <c r="G11" s="33">
        <v>2020680010074</v>
      </c>
      <c r="H11" s="34" t="s">
        <v>52</v>
      </c>
      <c r="I11" s="35" t="s">
        <v>57</v>
      </c>
      <c r="J11" s="20">
        <v>44566</v>
      </c>
      <c r="K11" s="20">
        <v>44926</v>
      </c>
      <c r="L11" s="36">
        <v>0.35</v>
      </c>
      <c r="M11" s="37" t="e">
        <f>#REF!</f>
        <v>#REF!</v>
      </c>
      <c r="N11" s="23" t="e">
        <f t="shared" ref="N11:N21" si="3">IF(M11/L11&gt;100%,100%,M11/L11)</f>
        <v>#REF!</v>
      </c>
      <c r="O11" s="20" t="s">
        <v>54</v>
      </c>
      <c r="P11" s="24" t="e">
        <f>+#REF!</f>
        <v>#REF!</v>
      </c>
      <c r="Q11" s="25"/>
      <c r="R11" s="26"/>
      <c r="S11" s="24"/>
      <c r="T11" s="27"/>
      <c r="U11" s="28" t="e">
        <f t="shared" si="0"/>
        <v>#REF!</v>
      </c>
      <c r="V11" s="24" t="e">
        <f>+#REF!</f>
        <v>#REF!</v>
      </c>
      <c r="W11" s="24"/>
      <c r="X11" s="24"/>
      <c r="Y11" s="24"/>
      <c r="Z11" s="24"/>
      <c r="AA11" s="28" t="e">
        <f t="shared" si="1"/>
        <v>#REF!</v>
      </c>
      <c r="AB11" s="29" t="str">
        <f t="shared" si="2"/>
        <v>-</v>
      </c>
      <c r="AC11" s="30"/>
      <c r="AD11" s="31" t="s">
        <v>47</v>
      </c>
      <c r="AE11" s="32" t="s">
        <v>48</v>
      </c>
    </row>
    <row r="12" spans="1:31" ht="115.15" customHeight="1" x14ac:dyDescent="0.2">
      <c r="A12" s="12">
        <v>184</v>
      </c>
      <c r="B12" s="14" t="s">
        <v>39</v>
      </c>
      <c r="C12" s="15" t="s">
        <v>40</v>
      </c>
      <c r="D12" s="16" t="s">
        <v>49</v>
      </c>
      <c r="E12" s="17" t="s">
        <v>58</v>
      </c>
      <c r="F12" s="18" t="s">
        <v>59</v>
      </c>
      <c r="G12" s="33">
        <v>2020680010074</v>
      </c>
      <c r="H12" s="34" t="s">
        <v>52</v>
      </c>
      <c r="I12" s="35" t="s">
        <v>57</v>
      </c>
      <c r="J12" s="20">
        <v>44566</v>
      </c>
      <c r="K12" s="20">
        <v>44926</v>
      </c>
      <c r="L12" s="38">
        <v>2000</v>
      </c>
      <c r="M12" s="39" t="e">
        <f>+SUM(#REF!)</f>
        <v>#REF!</v>
      </c>
      <c r="N12" s="40" t="e">
        <f t="shared" si="3"/>
        <v>#REF!</v>
      </c>
      <c r="O12" s="20" t="s">
        <v>54</v>
      </c>
      <c r="P12" s="24" t="e">
        <f>(+#REF!-P10-P11)/2</f>
        <v>#REF!</v>
      </c>
      <c r="Q12" s="25"/>
      <c r="R12" s="26"/>
      <c r="S12" s="24"/>
      <c r="T12" s="27"/>
      <c r="U12" s="28" t="e">
        <f t="shared" si="0"/>
        <v>#REF!</v>
      </c>
      <c r="V12" s="24" t="e">
        <f>+#REF!</f>
        <v>#REF!</v>
      </c>
      <c r="W12" s="24"/>
      <c r="X12" s="24"/>
      <c r="Y12" s="24"/>
      <c r="Z12" s="24"/>
      <c r="AA12" s="41" t="e">
        <f t="shared" si="1"/>
        <v>#REF!</v>
      </c>
      <c r="AB12" s="42" t="str">
        <f t="shared" si="2"/>
        <v>-</v>
      </c>
      <c r="AC12" s="43"/>
      <c r="AD12" s="44" t="s">
        <v>47</v>
      </c>
      <c r="AE12" s="32" t="s">
        <v>48</v>
      </c>
    </row>
    <row r="13" spans="1:31" ht="90.6" customHeight="1" x14ac:dyDescent="0.2">
      <c r="A13" s="12">
        <v>185</v>
      </c>
      <c r="B13" s="14" t="s">
        <v>39</v>
      </c>
      <c r="C13" s="15" t="s">
        <v>40</v>
      </c>
      <c r="D13" s="16" t="s">
        <v>49</v>
      </c>
      <c r="E13" s="17" t="s">
        <v>60</v>
      </c>
      <c r="F13" s="18" t="s">
        <v>61</v>
      </c>
      <c r="G13" s="33">
        <v>2020680010074</v>
      </c>
      <c r="H13" s="34" t="s">
        <v>52</v>
      </c>
      <c r="I13" s="35" t="s">
        <v>62</v>
      </c>
      <c r="J13" s="20">
        <v>44566</v>
      </c>
      <c r="K13" s="20">
        <v>44926</v>
      </c>
      <c r="L13" s="38">
        <v>800</v>
      </c>
      <c r="M13" s="39" t="e">
        <f>+#REF!</f>
        <v>#REF!</v>
      </c>
      <c r="N13" s="40" t="e">
        <f t="shared" si="3"/>
        <v>#REF!</v>
      </c>
      <c r="O13" s="20" t="s">
        <v>54</v>
      </c>
      <c r="P13" s="24" t="e">
        <f>(+#REF!-P10-P11)/2</f>
        <v>#REF!</v>
      </c>
      <c r="Q13" s="25"/>
      <c r="R13" s="25"/>
      <c r="S13" s="24"/>
      <c r="T13" s="27"/>
      <c r="U13" s="28" t="e">
        <f t="shared" si="0"/>
        <v>#REF!</v>
      </c>
      <c r="V13" s="24" t="e">
        <f>+#REF!</f>
        <v>#REF!</v>
      </c>
      <c r="W13" s="24"/>
      <c r="X13" s="24"/>
      <c r="Y13" s="24"/>
      <c r="Z13" s="24"/>
      <c r="AA13" s="41" t="e">
        <f t="shared" si="1"/>
        <v>#REF!</v>
      </c>
      <c r="AB13" s="42" t="str">
        <f t="shared" si="2"/>
        <v>-</v>
      </c>
      <c r="AC13" s="43"/>
      <c r="AD13" s="44" t="s">
        <v>47</v>
      </c>
      <c r="AE13" s="32" t="s">
        <v>48</v>
      </c>
    </row>
    <row r="14" spans="1:31" ht="82.5" customHeight="1" x14ac:dyDescent="0.2">
      <c r="A14" s="85">
        <v>186</v>
      </c>
      <c r="B14" s="87" t="s">
        <v>39</v>
      </c>
      <c r="C14" s="87" t="s">
        <v>40</v>
      </c>
      <c r="D14" s="75" t="s">
        <v>63</v>
      </c>
      <c r="E14" s="89" t="s">
        <v>64</v>
      </c>
      <c r="F14" s="77" t="s">
        <v>65</v>
      </c>
      <c r="G14" s="33">
        <v>2020680010084</v>
      </c>
      <c r="H14" s="16" t="s">
        <v>66</v>
      </c>
      <c r="I14" s="35" t="s">
        <v>67</v>
      </c>
      <c r="J14" s="20">
        <v>44566</v>
      </c>
      <c r="K14" s="20">
        <v>44926</v>
      </c>
      <c r="L14" s="79">
        <v>300</v>
      </c>
      <c r="M14" s="81" t="e">
        <f>+#REF!</f>
        <v>#REF!</v>
      </c>
      <c r="N14" s="91" t="e">
        <f t="shared" si="3"/>
        <v>#REF!</v>
      </c>
      <c r="O14" s="20" t="s">
        <v>68</v>
      </c>
      <c r="P14" s="67" t="e">
        <f>+#REF!/2</f>
        <v>#REF!</v>
      </c>
      <c r="Q14" s="25"/>
      <c r="R14" s="26"/>
      <c r="S14" s="24"/>
      <c r="T14" s="27"/>
      <c r="U14" s="69" t="e">
        <f t="shared" si="0"/>
        <v>#REF!</v>
      </c>
      <c r="V14" s="67" t="e">
        <f>+#REF!/2</f>
        <v>#REF!</v>
      </c>
      <c r="W14" s="24"/>
      <c r="X14" s="24"/>
      <c r="Y14" s="24"/>
      <c r="Z14" s="24"/>
      <c r="AA14" s="69" t="e">
        <f t="shared" si="1"/>
        <v>#REF!</v>
      </c>
      <c r="AB14" s="71" t="str">
        <f t="shared" si="2"/>
        <v>-</v>
      </c>
      <c r="AC14" s="67"/>
      <c r="AD14" s="73" t="s">
        <v>47</v>
      </c>
      <c r="AE14" s="75" t="s">
        <v>48</v>
      </c>
    </row>
    <row r="15" spans="1:31" ht="102" customHeight="1" x14ac:dyDescent="0.2">
      <c r="A15" s="86"/>
      <c r="B15" s="88"/>
      <c r="C15" s="88"/>
      <c r="D15" s="76"/>
      <c r="E15" s="90"/>
      <c r="F15" s="78"/>
      <c r="G15" s="33">
        <v>2020680010037</v>
      </c>
      <c r="H15" s="16" t="s">
        <v>69</v>
      </c>
      <c r="I15" s="35" t="s">
        <v>70</v>
      </c>
      <c r="J15" s="45">
        <v>44774</v>
      </c>
      <c r="K15" s="45">
        <v>45291</v>
      </c>
      <c r="L15" s="80"/>
      <c r="M15" s="82"/>
      <c r="N15" s="92"/>
      <c r="O15" s="20"/>
      <c r="P15" s="68"/>
      <c r="Q15" s="25"/>
      <c r="R15" s="26"/>
      <c r="S15" s="24"/>
      <c r="T15" s="27"/>
      <c r="U15" s="70"/>
      <c r="V15" s="68"/>
      <c r="W15" s="24"/>
      <c r="X15" s="24"/>
      <c r="Y15" s="24"/>
      <c r="Z15" s="24"/>
      <c r="AA15" s="70"/>
      <c r="AB15" s="72"/>
      <c r="AC15" s="68"/>
      <c r="AD15" s="74"/>
      <c r="AE15" s="76"/>
    </row>
    <row r="16" spans="1:31" ht="57" x14ac:dyDescent="0.2">
      <c r="A16" s="85">
        <v>187</v>
      </c>
      <c r="B16" s="87" t="s">
        <v>39</v>
      </c>
      <c r="C16" s="87" t="s">
        <v>40</v>
      </c>
      <c r="D16" s="75" t="s">
        <v>63</v>
      </c>
      <c r="E16" s="89" t="s">
        <v>71</v>
      </c>
      <c r="F16" s="77" t="s">
        <v>72</v>
      </c>
      <c r="G16" s="33">
        <v>2020680010084</v>
      </c>
      <c r="H16" s="16" t="s">
        <v>66</v>
      </c>
      <c r="I16" s="35" t="s">
        <v>73</v>
      </c>
      <c r="J16" s="20">
        <v>44566</v>
      </c>
      <c r="K16" s="20">
        <v>44926</v>
      </c>
      <c r="L16" s="79">
        <v>1200</v>
      </c>
      <c r="M16" s="81" t="e">
        <f>+#REF!</f>
        <v>#REF!</v>
      </c>
      <c r="N16" s="83" t="e">
        <f t="shared" si="3"/>
        <v>#REF!</v>
      </c>
      <c r="O16" s="20" t="s">
        <v>68</v>
      </c>
      <c r="P16" s="67" t="e">
        <f>+#REF!/2</f>
        <v>#REF!</v>
      </c>
      <c r="Q16" s="25"/>
      <c r="R16" s="26"/>
      <c r="S16" s="24"/>
      <c r="T16" s="27"/>
      <c r="U16" s="69" t="e">
        <f t="shared" si="0"/>
        <v>#REF!</v>
      </c>
      <c r="V16" s="67" t="e">
        <f>+#REF!/2</f>
        <v>#REF!</v>
      </c>
      <c r="W16" s="24"/>
      <c r="X16" s="24"/>
      <c r="Y16" s="24"/>
      <c r="Z16" s="24"/>
      <c r="AA16" s="69" t="e">
        <f t="shared" si="1"/>
        <v>#REF!</v>
      </c>
      <c r="AB16" s="71" t="str">
        <f>IFERROR(AA16/U16,"-")</f>
        <v>-</v>
      </c>
      <c r="AC16" s="67"/>
      <c r="AD16" s="73" t="s">
        <v>47</v>
      </c>
      <c r="AE16" s="75" t="s">
        <v>48</v>
      </c>
    </row>
    <row r="17" spans="1:31" ht="96.75" customHeight="1" x14ac:dyDescent="0.2">
      <c r="A17" s="86"/>
      <c r="B17" s="88"/>
      <c r="C17" s="88"/>
      <c r="D17" s="76"/>
      <c r="E17" s="90"/>
      <c r="F17" s="78"/>
      <c r="G17" s="33">
        <v>2020680010037</v>
      </c>
      <c r="H17" s="16" t="s">
        <v>69</v>
      </c>
      <c r="I17" s="35" t="s">
        <v>70</v>
      </c>
      <c r="J17" s="45">
        <v>44774</v>
      </c>
      <c r="K17" s="45">
        <v>45291</v>
      </c>
      <c r="L17" s="80"/>
      <c r="M17" s="82"/>
      <c r="N17" s="84"/>
      <c r="O17" s="20"/>
      <c r="P17" s="68"/>
      <c r="Q17" s="25"/>
      <c r="R17" s="26"/>
      <c r="S17" s="24"/>
      <c r="T17" s="27"/>
      <c r="U17" s="70"/>
      <c r="V17" s="68"/>
      <c r="W17" s="24"/>
      <c r="X17" s="24"/>
      <c r="Y17" s="24"/>
      <c r="Z17" s="24"/>
      <c r="AA17" s="70"/>
      <c r="AB17" s="72"/>
      <c r="AC17" s="68"/>
      <c r="AD17" s="74"/>
      <c r="AE17" s="76"/>
    </row>
    <row r="18" spans="1:31" ht="136.9" customHeight="1" x14ac:dyDescent="0.2">
      <c r="A18" s="12">
        <v>188</v>
      </c>
      <c r="B18" s="14" t="s">
        <v>39</v>
      </c>
      <c r="C18" s="15" t="s">
        <v>74</v>
      </c>
      <c r="D18" s="16" t="s">
        <v>75</v>
      </c>
      <c r="E18" s="17" t="s">
        <v>76</v>
      </c>
      <c r="F18" s="18" t="s">
        <v>77</v>
      </c>
      <c r="G18" s="19">
        <v>2020680010061</v>
      </c>
      <c r="H18" s="16" t="s">
        <v>78</v>
      </c>
      <c r="I18" s="15" t="s">
        <v>79</v>
      </c>
      <c r="J18" s="20">
        <v>44566</v>
      </c>
      <c r="K18" s="20">
        <v>44926</v>
      </c>
      <c r="L18" s="21">
        <v>1300</v>
      </c>
      <c r="M18" s="22" t="e">
        <f>+#REF!</f>
        <v>#REF!</v>
      </c>
      <c r="N18" s="46" t="e">
        <f t="shared" si="3"/>
        <v>#REF!</v>
      </c>
      <c r="O18" s="20" t="s">
        <v>68</v>
      </c>
      <c r="P18" s="25" t="e">
        <f>#REF!</f>
        <v>#REF!</v>
      </c>
      <c r="Q18" s="25"/>
      <c r="R18" s="26"/>
      <c r="S18" s="25"/>
      <c r="T18" s="27"/>
      <c r="U18" s="28" t="e">
        <f>SUM(P18:T18)</f>
        <v>#REF!</v>
      </c>
      <c r="V18" s="24" t="e">
        <f>#REF!</f>
        <v>#REF!</v>
      </c>
      <c r="W18" s="24"/>
      <c r="X18" s="24"/>
      <c r="Y18" s="24"/>
      <c r="Z18" s="24"/>
      <c r="AA18" s="28" t="e">
        <f t="shared" si="1"/>
        <v>#REF!</v>
      </c>
      <c r="AB18" s="29" t="str">
        <f t="shared" si="2"/>
        <v>-</v>
      </c>
      <c r="AC18" s="30"/>
      <c r="AD18" s="31" t="s">
        <v>47</v>
      </c>
      <c r="AE18" s="32" t="s">
        <v>48</v>
      </c>
    </row>
    <row r="19" spans="1:31" ht="128.44999999999999" customHeight="1" x14ac:dyDescent="0.2">
      <c r="A19" s="12">
        <v>189</v>
      </c>
      <c r="B19" s="14" t="s">
        <v>39</v>
      </c>
      <c r="C19" s="15" t="s">
        <v>74</v>
      </c>
      <c r="D19" s="16" t="s">
        <v>75</v>
      </c>
      <c r="E19" s="17" t="s">
        <v>80</v>
      </c>
      <c r="F19" s="18" t="s">
        <v>81</v>
      </c>
      <c r="G19" s="19">
        <v>2020680010061</v>
      </c>
      <c r="H19" s="16" t="s">
        <v>78</v>
      </c>
      <c r="I19" s="15" t="s">
        <v>79</v>
      </c>
      <c r="J19" s="20">
        <v>44566</v>
      </c>
      <c r="K19" s="20">
        <v>44926</v>
      </c>
      <c r="L19" s="47">
        <v>800</v>
      </c>
      <c r="M19" s="22" t="e">
        <f>+#REF!</f>
        <v>#REF!</v>
      </c>
      <c r="N19" s="23" t="e">
        <f t="shared" si="3"/>
        <v>#REF!</v>
      </c>
      <c r="O19" s="20" t="s">
        <v>68</v>
      </c>
      <c r="P19" s="25" t="e">
        <f>#REF!</f>
        <v>#REF!</v>
      </c>
      <c r="Q19" s="25"/>
      <c r="R19" s="26"/>
      <c r="S19" s="25"/>
      <c r="T19" s="27"/>
      <c r="U19" s="28" t="e">
        <f>SUM(P19:T19)</f>
        <v>#REF!</v>
      </c>
      <c r="V19" s="24" t="e">
        <f>#REF!</f>
        <v>#REF!</v>
      </c>
      <c r="W19" s="24"/>
      <c r="X19" s="24"/>
      <c r="Y19" s="24"/>
      <c r="Z19" s="24"/>
      <c r="AA19" s="28" t="e">
        <f t="shared" si="1"/>
        <v>#REF!</v>
      </c>
      <c r="AB19" s="29" t="str">
        <f t="shared" si="2"/>
        <v>-</v>
      </c>
      <c r="AC19" s="30"/>
      <c r="AD19" s="31" t="s">
        <v>47</v>
      </c>
      <c r="AE19" s="32" t="s">
        <v>48</v>
      </c>
    </row>
    <row r="20" spans="1:31" ht="141.6" customHeight="1" x14ac:dyDescent="0.2">
      <c r="A20" s="12">
        <v>190</v>
      </c>
      <c r="B20" s="14" t="s">
        <v>39</v>
      </c>
      <c r="C20" s="15" t="s">
        <v>74</v>
      </c>
      <c r="D20" s="16" t="s">
        <v>75</v>
      </c>
      <c r="E20" s="17" t="s">
        <v>82</v>
      </c>
      <c r="F20" s="18" t="s">
        <v>83</v>
      </c>
      <c r="G20" s="19">
        <v>2020680010061</v>
      </c>
      <c r="H20" s="16" t="s">
        <v>78</v>
      </c>
      <c r="I20" s="15" t="s">
        <v>79</v>
      </c>
      <c r="J20" s="20">
        <v>44566</v>
      </c>
      <c r="K20" s="20">
        <v>44926</v>
      </c>
      <c r="L20" s="47">
        <v>390</v>
      </c>
      <c r="M20" s="22" t="e">
        <f>+#REF!</f>
        <v>#REF!</v>
      </c>
      <c r="N20" s="23" t="e">
        <f t="shared" si="3"/>
        <v>#REF!</v>
      </c>
      <c r="O20" s="20" t="s">
        <v>68</v>
      </c>
      <c r="P20" s="25" t="e">
        <f>#REF!</f>
        <v>#REF!</v>
      </c>
      <c r="Q20" s="25"/>
      <c r="R20" s="26"/>
      <c r="S20" s="25"/>
      <c r="T20" s="27"/>
      <c r="U20" s="28" t="e">
        <f>SUM(P20:T20)</f>
        <v>#REF!</v>
      </c>
      <c r="V20" s="24" t="e">
        <f>#REF!</f>
        <v>#REF!</v>
      </c>
      <c r="W20" s="24"/>
      <c r="X20" s="24"/>
      <c r="Y20" s="24"/>
      <c r="Z20" s="24"/>
      <c r="AA20" s="28" t="e">
        <f t="shared" si="1"/>
        <v>#REF!</v>
      </c>
      <c r="AB20" s="29" t="str">
        <f t="shared" si="2"/>
        <v>-</v>
      </c>
      <c r="AC20" s="30"/>
      <c r="AD20" s="31" t="s">
        <v>47</v>
      </c>
      <c r="AE20" s="32" t="s">
        <v>48</v>
      </c>
    </row>
    <row r="21" spans="1:31" ht="93" customHeight="1" x14ac:dyDescent="0.2">
      <c r="A21" s="12">
        <v>302</v>
      </c>
      <c r="B21" s="14" t="s">
        <v>84</v>
      </c>
      <c r="C21" s="15" t="s">
        <v>85</v>
      </c>
      <c r="D21" s="16" t="s">
        <v>86</v>
      </c>
      <c r="E21" s="17" t="s">
        <v>87</v>
      </c>
      <c r="F21" s="18" t="s">
        <v>88</v>
      </c>
      <c r="G21" s="19">
        <v>2021680010176</v>
      </c>
      <c r="H21" s="16" t="s">
        <v>89</v>
      </c>
      <c r="I21" s="15" t="s">
        <v>90</v>
      </c>
      <c r="J21" s="20">
        <v>44566</v>
      </c>
      <c r="K21" s="20">
        <v>44926</v>
      </c>
      <c r="L21" s="48">
        <v>1</v>
      </c>
      <c r="M21" s="37">
        <v>1</v>
      </c>
      <c r="N21" s="23">
        <f t="shared" si="3"/>
        <v>1</v>
      </c>
      <c r="O21" s="20" t="s">
        <v>68</v>
      </c>
      <c r="P21" s="25" t="e">
        <f>#REF!</f>
        <v>#REF!</v>
      </c>
      <c r="Q21" s="25"/>
      <c r="R21" s="26"/>
      <c r="S21" s="25"/>
      <c r="T21" s="27"/>
      <c r="U21" s="28" t="e">
        <f>SUM(P21:T21)</f>
        <v>#REF!</v>
      </c>
      <c r="V21" s="24" t="e">
        <f>#REF!</f>
        <v>#REF!</v>
      </c>
      <c r="W21" s="24"/>
      <c r="X21" s="24"/>
      <c r="Y21" s="24"/>
      <c r="Z21" s="24"/>
      <c r="AA21" s="28" t="e">
        <f t="shared" si="1"/>
        <v>#REF!</v>
      </c>
      <c r="AB21" s="29" t="str">
        <f>IFERROR(AA21/U21,"-")</f>
        <v>-</v>
      </c>
      <c r="AC21" s="30"/>
      <c r="AD21" s="31" t="s">
        <v>47</v>
      </c>
      <c r="AE21" s="32" t="s">
        <v>48</v>
      </c>
    </row>
    <row r="22" spans="1:31" ht="15" x14ac:dyDescent="0.2">
      <c r="A22" s="49">
        <f>SUM(--(FREQUENCY(A9:A21,A9:A21)&gt;0))</f>
        <v>11</v>
      </c>
      <c r="B22" s="50"/>
      <c r="C22" s="51"/>
      <c r="D22" s="51"/>
      <c r="E22" s="51"/>
      <c r="F22" s="51"/>
      <c r="G22" s="51"/>
      <c r="H22" s="51"/>
      <c r="I22" s="51"/>
      <c r="J22" s="51"/>
      <c r="K22" s="52"/>
      <c r="L22" s="53"/>
      <c r="M22" s="54" t="s">
        <v>91</v>
      </c>
      <c r="N22" s="55" t="str">
        <f>IFERROR(AVERAGE(N9:N21),"-")</f>
        <v>-</v>
      </c>
      <c r="O22" s="56"/>
      <c r="P22" s="57"/>
      <c r="Q22" s="58">
        <f t="shared" ref="Q22:AA22" si="4">SUM(Q9:Q21)</f>
        <v>0</v>
      </c>
      <c r="R22" s="58">
        <f t="shared" si="4"/>
        <v>0</v>
      </c>
      <c r="S22" s="58">
        <f t="shared" si="4"/>
        <v>0</v>
      </c>
      <c r="T22" s="58">
        <f t="shared" si="4"/>
        <v>0</v>
      </c>
      <c r="U22" s="59" t="e">
        <f>SUM(U9:U21)</f>
        <v>#REF!</v>
      </c>
      <c r="V22" s="60" t="e">
        <f t="shared" si="4"/>
        <v>#REF!</v>
      </c>
      <c r="W22" s="60">
        <f t="shared" si="4"/>
        <v>0</v>
      </c>
      <c r="X22" s="60">
        <f t="shared" si="4"/>
        <v>0</v>
      </c>
      <c r="Y22" s="60">
        <f t="shared" si="4"/>
        <v>0</v>
      </c>
      <c r="Z22" s="60">
        <f t="shared" si="4"/>
        <v>0</v>
      </c>
      <c r="AA22" s="59" t="e">
        <f t="shared" si="4"/>
        <v>#REF!</v>
      </c>
      <c r="AB22" s="61" t="str">
        <f>IFERROR(AA22/U22,"-")</f>
        <v>-</v>
      </c>
      <c r="AC22" s="59" t="e">
        <f>SUM(AC9:AC21)</f>
        <v>#REF!</v>
      </c>
      <c r="AD22" s="56"/>
      <c r="AE22" s="56"/>
    </row>
    <row r="24" spans="1:31" x14ac:dyDescent="0.2">
      <c r="AB24" s="65"/>
    </row>
    <row r="31" spans="1:31" x14ac:dyDescent="0.2">
      <c r="R31" s="66"/>
    </row>
  </sheetData>
  <sheetProtection algorithmName="SHA-512" hashValue="lQ5nMdGfndXbeIRWUoerJ1sShkgLAR8QQ91WfSbEncNZNU2gZA/E4myh8R38aVpIMvPIp/0+cP0aoszyVd6kNw==" saltValue="Et5sP8DXXxeFTv56oXlMtw==" spinCount="100000" sheet="1" objects="1" scenarios="1"/>
  <mergeCells count="52">
    <mergeCell ref="A1:A4"/>
    <mergeCell ref="B1:AB4"/>
    <mergeCell ref="AC1:AE1"/>
    <mergeCell ref="AC2:AE2"/>
    <mergeCell ref="AC3:AE3"/>
    <mergeCell ref="AC4:AE4"/>
    <mergeCell ref="AD7:AE7"/>
    <mergeCell ref="A5:C5"/>
    <mergeCell ref="D5:G5"/>
    <mergeCell ref="A6:C6"/>
    <mergeCell ref="D6:G6"/>
    <mergeCell ref="B7:F7"/>
    <mergeCell ref="G7:K7"/>
    <mergeCell ref="L7:N7"/>
    <mergeCell ref="O7:U7"/>
    <mergeCell ref="V7:AA7"/>
    <mergeCell ref="AB7:AB8"/>
    <mergeCell ref="AC7:AC8"/>
    <mergeCell ref="V14:V15"/>
    <mergeCell ref="A14:A15"/>
    <mergeCell ref="B14:B15"/>
    <mergeCell ref="C14:C15"/>
    <mergeCell ref="D14:D15"/>
    <mergeCell ref="E14:E15"/>
    <mergeCell ref="F14:F15"/>
    <mergeCell ref="L14:L15"/>
    <mergeCell ref="M14:M15"/>
    <mergeCell ref="N14:N15"/>
    <mergeCell ref="P14:P15"/>
    <mergeCell ref="U14:U15"/>
    <mergeCell ref="A16:A17"/>
    <mergeCell ref="B16:B17"/>
    <mergeCell ref="C16:C17"/>
    <mergeCell ref="D16:D17"/>
    <mergeCell ref="E16:E17"/>
    <mergeCell ref="AA14:AA15"/>
    <mergeCell ref="AB14:AB15"/>
    <mergeCell ref="AC14:AC15"/>
    <mergeCell ref="AD14:AD15"/>
    <mergeCell ref="AE14:AE15"/>
    <mergeCell ref="AE16:AE17"/>
    <mergeCell ref="F16:F17"/>
    <mergeCell ref="L16:L17"/>
    <mergeCell ref="M16:M17"/>
    <mergeCell ref="N16:N17"/>
    <mergeCell ref="P16:P17"/>
    <mergeCell ref="U16:U17"/>
    <mergeCell ref="V16:V17"/>
    <mergeCell ref="AA16:AA17"/>
    <mergeCell ref="AB16:AB17"/>
    <mergeCell ref="AC16:AC17"/>
    <mergeCell ref="AD16:AD17"/>
  </mergeCells>
  <conditionalFormatting sqref="N9:N14 N16 N18:N21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scale="36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 2022</vt:lpstr>
      <vt:lpstr>'PA 2022'!Área_de_impresión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Yurany Uriza</dc:creator>
  <cp:lastModifiedBy>Yurany Uriza</cp:lastModifiedBy>
  <dcterms:created xsi:type="dcterms:W3CDTF">2022-12-07T19:45:09Z</dcterms:created>
  <dcterms:modified xsi:type="dcterms:W3CDTF">2022-12-22T18:22:17Z</dcterms:modified>
</cp:coreProperties>
</file>