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ivotTables/pivotTable1.xml" ContentType="application/vnd.openxmlformats-officedocument.spreadsheetml.pivotTable+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showInkAnnotation="0" autoCompressPictures="0"/>
  <mc:AlternateContent xmlns:mc="http://schemas.openxmlformats.org/markup-compatibility/2006">
    <mc:Choice Requires="x15">
      <x15ac:absPath xmlns:x15ac="http://schemas.microsoft.com/office/spreadsheetml/2010/11/ac" url="C:\Users\yuran\Documents\IMEBU\Observatorio Económico\BASES DE DATOS IMEBU\2023\2. FEBRERO\"/>
    </mc:Choice>
  </mc:AlternateContent>
  <xr:revisionPtr revIDLastSave="0" documentId="13_ncr:1_{629823EF-F6DD-484C-9D68-C3D6FEE19FA9}" xr6:coauthVersionLast="47" xr6:coauthVersionMax="47" xr10:uidLastSave="{00000000-0000-0000-0000-000000000000}"/>
  <bookViews>
    <workbookView xWindow="0" yWindow="0" windowWidth="20490" windowHeight="10920" firstSheet="1" activeTab="1" xr2:uid="{00000000-000D-0000-FFFF-FFFF00000000}"/>
  </bookViews>
  <sheets>
    <sheet name="Gastos_Dic 22" sheetId="22" state="hidden" r:id="rId1"/>
    <sheet name="PA 2023" sheetId="14" r:id="rId2"/>
    <sheet name="Resultado por Estrategias" sheetId="16" state="hidden" r:id="rId3"/>
    <sheet name="Contratación" sheetId="25" r:id="rId4"/>
    <sheet name="% METAS CDE" sheetId="26" state="hidden" r:id="rId5"/>
    <sheet name="Gastos_Febrero" sheetId="23" state="hidden" r:id="rId6"/>
    <sheet name="Gastos_Enero" sheetId="21" state="hidden" r:id="rId7"/>
    <sheet name="Avance a cuatrienio" sheetId="15" state="hidden" r:id="rId8"/>
    <sheet name="Recursos Gestionados" sheetId="18" r:id="rId9"/>
  </sheets>
  <externalReferences>
    <externalReference r:id="rId10"/>
  </externalReferences>
  <definedNames>
    <definedName name="_xlnm._FilterDatabase" localSheetId="3" hidden="1">Contratación!$A$1:$O$112</definedName>
    <definedName name="_xlnm._FilterDatabase" localSheetId="1" hidden="1">'PA 2023'!$H$8:$I$22</definedName>
    <definedName name="_xlnm.Print_Area" localSheetId="7">'Avance a cuatrienio'!$A$1:$AP$29</definedName>
    <definedName name="_xlnm.Print_Area" localSheetId="3">Contratación!$B$1:$O$65</definedName>
    <definedName name="_xlnm.Print_Area" localSheetId="2">'Resultado por Estrategias'!$A$1:$V$24</definedName>
    <definedName name="_xlnm.Print_Titles" localSheetId="7">'Avance a cuatrienio'!$3:$14</definedName>
  </definedNames>
  <calcPr calcId="191029"/>
  <pivotCaches>
    <pivotCache cacheId="3"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O22" i="25" l="1"/>
  <c r="O22" i="14"/>
  <c r="AI21" i="14" l="1"/>
  <c r="AI20" i="14"/>
  <c r="AI19" i="14"/>
  <c r="AI18" i="14"/>
  <c r="AI16" i="14"/>
  <c r="AI15" i="14"/>
  <c r="AI13" i="14"/>
  <c r="AI12" i="14"/>
  <c r="AI11" i="14"/>
  <c r="AI10" i="14"/>
  <c r="AI9" i="14"/>
  <c r="AC21" i="14"/>
  <c r="AC20" i="14"/>
  <c r="AC19" i="14"/>
  <c r="AC18" i="14"/>
  <c r="AC16" i="14"/>
  <c r="AC15" i="14"/>
  <c r="AC13" i="14"/>
  <c r="AC12" i="14"/>
  <c r="AC11" i="14"/>
  <c r="AC10" i="14"/>
  <c r="AC9" i="14"/>
  <c r="W12" i="14"/>
  <c r="W11" i="14"/>
  <c r="W10" i="14"/>
  <c r="W9" i="14"/>
  <c r="W13" i="14"/>
  <c r="W15" i="14"/>
  <c r="W16" i="14"/>
  <c r="W18" i="14"/>
  <c r="W19" i="14"/>
  <c r="W20" i="14"/>
  <c r="W21" i="14"/>
  <c r="M9" i="14"/>
  <c r="Q11" i="14"/>
  <c r="Q12" i="14"/>
  <c r="Q13" i="14"/>
  <c r="Q10" i="14"/>
  <c r="AP22" i="14"/>
  <c r="AJ22" i="14"/>
  <c r="AK22" i="14"/>
  <c r="AL22" i="14"/>
  <c r="AM22" i="14"/>
  <c r="AD22" i="14"/>
  <c r="AE22" i="14"/>
  <c r="AF22" i="14"/>
  <c r="AG22" i="14"/>
  <c r="Y22" i="14"/>
  <c r="Z22" i="14"/>
  <c r="AA22" i="14"/>
  <c r="X22" i="14"/>
  <c r="Q9" i="14"/>
  <c r="O20" i="14"/>
  <c r="O19" i="14"/>
  <c r="O18" i="14"/>
  <c r="O17" i="14"/>
  <c r="O15" i="14"/>
  <c r="O12" i="14"/>
  <c r="AI22" i="14" l="1"/>
  <c r="AC22" i="14"/>
  <c r="AN9" i="14"/>
  <c r="W22" i="14"/>
  <c r="AN21" i="14" l="1"/>
  <c r="AN20" i="14"/>
  <c r="AN19" i="14"/>
  <c r="AN18" i="14"/>
  <c r="AN16" i="14"/>
  <c r="AN14" i="14"/>
  <c r="N16" i="14" l="1"/>
  <c r="O16" i="14" s="1"/>
  <c r="N21" i="14"/>
  <c r="O21" i="14" s="1"/>
  <c r="N9" i="14"/>
  <c r="O9" i="14" s="1"/>
  <c r="W86" i="23"/>
  <c r="W82" i="23"/>
  <c r="W81" i="23"/>
  <c r="W84" i="23"/>
  <c r="W83" i="23"/>
  <c r="W80" i="23"/>
  <c r="P84" i="23"/>
  <c r="P83" i="23"/>
  <c r="P82" i="23"/>
  <c r="P81" i="23"/>
  <c r="P80" i="23"/>
  <c r="M86" i="23"/>
  <c r="S86" i="23"/>
  <c r="R86" i="23"/>
  <c r="Q86" i="23"/>
  <c r="O86" i="23"/>
  <c r="N86" i="23"/>
  <c r="Z84" i="23"/>
  <c r="X84" i="23"/>
  <c r="V84" i="23"/>
  <c r="U84" i="23"/>
  <c r="M84" i="23"/>
  <c r="L84" i="23"/>
  <c r="K84" i="23"/>
  <c r="Z83" i="23"/>
  <c r="X83" i="23"/>
  <c r="V83" i="23"/>
  <c r="U83" i="23"/>
  <c r="M83" i="23"/>
  <c r="L83" i="23"/>
  <c r="K83" i="23"/>
  <c r="Z82" i="23"/>
  <c r="X82" i="23"/>
  <c r="V82" i="23"/>
  <c r="U82" i="23"/>
  <c r="M82" i="23"/>
  <c r="L82" i="23"/>
  <c r="K82" i="23"/>
  <c r="Z81" i="23"/>
  <c r="X81" i="23"/>
  <c r="V81" i="23"/>
  <c r="U81" i="23"/>
  <c r="M81" i="23"/>
  <c r="L81" i="23"/>
  <c r="K81" i="23"/>
  <c r="Z80" i="23"/>
  <c r="X80" i="23"/>
  <c r="V80" i="23"/>
  <c r="U80" i="23"/>
  <c r="U86" i="23" s="1"/>
  <c r="M80" i="23"/>
  <c r="L80" i="23"/>
  <c r="L86" i="23" s="1"/>
  <c r="K80" i="23"/>
  <c r="K86" i="23" s="1"/>
  <c r="X86" i="23" s="1"/>
  <c r="U3" i="16"/>
  <c r="AN10" i="14"/>
  <c r="AN13" i="14"/>
  <c r="AN12" i="14"/>
  <c r="AN11" i="14"/>
  <c r="AH21" i="14"/>
  <c r="AH20" i="14"/>
  <c r="AH19" i="14"/>
  <c r="AH18" i="14"/>
  <c r="AH16" i="14"/>
  <c r="AH14" i="14"/>
  <c r="AH10" i="14"/>
  <c r="AH11" i="14"/>
  <c r="AH12" i="14"/>
  <c r="AH13" i="14"/>
  <c r="AH9" i="14"/>
  <c r="AH22" i="14" l="1"/>
  <c r="AN22" i="14"/>
  <c r="P86" i="23"/>
  <c r="Z86" i="23"/>
  <c r="AB9" i="14"/>
  <c r="AB10" i="14"/>
  <c r="AO10" i="14" s="1"/>
  <c r="AB11" i="14"/>
  <c r="AO11" i="14" s="1"/>
  <c r="AB12" i="14"/>
  <c r="AO12" i="14" s="1"/>
  <c r="AB13" i="14"/>
  <c r="AO13" i="14" s="1"/>
  <c r="AB14" i="14"/>
  <c r="AB19" i="14"/>
  <c r="AO19" i="14" s="1"/>
  <c r="AB20" i="14"/>
  <c r="AO20" i="14" s="1"/>
  <c r="AB21" i="14"/>
  <c r="AO21" i="14" s="1"/>
  <c r="AO9" i="14" l="1"/>
  <c r="AB16" i="14"/>
  <c r="AB18" i="14"/>
  <c r="AO18" i="14" s="1"/>
  <c r="AB22" i="14" l="1"/>
  <c r="AO22" i="14" s="1"/>
  <c r="AI27" i="15"/>
  <c r="AJ27" i="15" s="1"/>
  <c r="AL27" i="15" s="1"/>
  <c r="AI21" i="15"/>
  <c r="AJ21" i="15" s="1"/>
  <c r="AL21" i="15" s="1"/>
  <c r="AI23" i="15"/>
  <c r="AJ23" i="15" s="1"/>
  <c r="AL23" i="15" s="1"/>
  <c r="AI16" i="15"/>
  <c r="AJ16" i="15" s="1"/>
  <c r="AL16" i="15" s="1"/>
  <c r="Q21" i="14"/>
  <c r="Q20" i="14"/>
  <c r="Q19" i="14"/>
  <c r="Q18" i="14"/>
  <c r="AM27" i="15" l="1"/>
  <c r="M86" i="21"/>
  <c r="U84" i="21"/>
  <c r="M84" i="21"/>
  <c r="U83" i="21"/>
  <c r="M83" i="21"/>
  <c r="U82" i="21"/>
  <c r="M82" i="21"/>
  <c r="U81" i="21"/>
  <c r="M81" i="21"/>
  <c r="U80" i="21"/>
  <c r="M80" i="21"/>
  <c r="S86" i="21"/>
  <c r="R86" i="21"/>
  <c r="Q86" i="21"/>
  <c r="P86" i="21"/>
  <c r="O86" i="21"/>
  <c r="N86" i="21"/>
  <c r="Z84" i="21"/>
  <c r="X84" i="21"/>
  <c r="W84" i="21"/>
  <c r="V84" i="21"/>
  <c r="L84" i="21"/>
  <c r="K84" i="21"/>
  <c r="Z83" i="21"/>
  <c r="X83" i="21"/>
  <c r="W83" i="21"/>
  <c r="V83" i="21"/>
  <c r="L83" i="21"/>
  <c r="K83" i="21"/>
  <c r="Z82" i="21"/>
  <c r="X82" i="21"/>
  <c r="W82" i="21"/>
  <c r="V82" i="21"/>
  <c r="L82" i="21"/>
  <c r="K82" i="21"/>
  <c r="Z81" i="21"/>
  <c r="X81" i="21"/>
  <c r="W81" i="21"/>
  <c r="V81" i="21"/>
  <c r="L81" i="21"/>
  <c r="K81" i="21"/>
  <c r="Z80" i="21"/>
  <c r="X80" i="21"/>
  <c r="W80" i="21"/>
  <c r="V80" i="21"/>
  <c r="L80" i="21"/>
  <c r="L86" i="21" s="1"/>
  <c r="K80" i="21"/>
  <c r="K86" i="21" s="1"/>
  <c r="S91" i="22"/>
  <c r="R91" i="22"/>
  <c r="Q91" i="22"/>
  <c r="P91" i="22"/>
  <c r="O91" i="22"/>
  <c r="N91" i="22"/>
  <c r="Z89" i="22"/>
  <c r="X89" i="22"/>
  <c r="W89" i="22"/>
  <c r="V89" i="22"/>
  <c r="U89" i="22"/>
  <c r="M89" i="22"/>
  <c r="L89" i="22"/>
  <c r="K89" i="22"/>
  <c r="Z88" i="22"/>
  <c r="X88" i="22"/>
  <c r="W88" i="22"/>
  <c r="V88" i="22"/>
  <c r="U88" i="22"/>
  <c r="M88" i="22"/>
  <c r="L88" i="22"/>
  <c r="K88" i="22"/>
  <c r="Z87" i="22"/>
  <c r="X87" i="22"/>
  <c r="W87" i="22"/>
  <c r="V87" i="22"/>
  <c r="U87" i="22"/>
  <c r="M87" i="22"/>
  <c r="L87" i="22"/>
  <c r="K87" i="22"/>
  <c r="Z86" i="22"/>
  <c r="X86" i="22"/>
  <c r="W86" i="22"/>
  <c r="V86" i="22"/>
  <c r="U86" i="22"/>
  <c r="M86" i="22"/>
  <c r="L86" i="22"/>
  <c r="K86" i="22"/>
  <c r="Z85" i="22"/>
  <c r="X85" i="22"/>
  <c r="W85" i="22"/>
  <c r="V85" i="22"/>
  <c r="U85" i="22"/>
  <c r="U91" i="22" s="1"/>
  <c r="M85" i="22"/>
  <c r="M91" i="22" s="1"/>
  <c r="L85" i="22"/>
  <c r="L91" i="22" s="1"/>
  <c r="K85" i="22"/>
  <c r="K91" i="22" s="1"/>
  <c r="Q16" i="14"/>
  <c r="Q15" i="14"/>
  <c r="T17" i="14"/>
  <c r="Q17" i="14"/>
  <c r="T14" i="14"/>
  <c r="Q14" i="14"/>
  <c r="V16" i="14" l="1"/>
  <c r="U86" i="21"/>
  <c r="Z86" i="21"/>
  <c r="X86" i="21"/>
  <c r="Z91" i="22"/>
  <c r="X91" i="22"/>
  <c r="S4" i="16"/>
  <c r="S5" i="16"/>
  <c r="S6" i="16"/>
  <c r="S7" i="16"/>
  <c r="S8" i="16"/>
  <c r="S9" i="16"/>
  <c r="S10" i="16"/>
  <c r="S11" i="16"/>
  <c r="S12" i="16"/>
  <c r="S13" i="16"/>
  <c r="S14" i="16"/>
  <c r="S15" i="16"/>
  <c r="S16" i="16"/>
  <c r="S17" i="16"/>
  <c r="S19" i="16"/>
  <c r="S20" i="16"/>
  <c r="S21" i="16"/>
  <c r="S22" i="16"/>
  <c r="S23" i="16"/>
  <c r="C20" i="16"/>
  <c r="M16" i="14" s="1"/>
  <c r="C17" i="16"/>
  <c r="M11" i="14" s="1"/>
  <c r="C6" i="16"/>
  <c r="S3" i="16"/>
  <c r="F4" i="16"/>
  <c r="F5" i="16"/>
  <c r="F6" i="16"/>
  <c r="F7" i="16"/>
  <c r="F8" i="16"/>
  <c r="F9" i="16"/>
  <c r="F10" i="16"/>
  <c r="F11" i="16"/>
  <c r="F12" i="16"/>
  <c r="F13" i="16"/>
  <c r="F14" i="16"/>
  <c r="F15" i="16"/>
  <c r="F17" i="16"/>
  <c r="F18" i="16"/>
  <c r="S18" i="16" s="1"/>
  <c r="F19" i="16"/>
  <c r="F20" i="16"/>
  <c r="F3" i="16"/>
  <c r="G6" i="18"/>
  <c r="F6" i="18"/>
  <c r="E6" i="18"/>
  <c r="H5" i="18"/>
  <c r="H4" i="18"/>
  <c r="H2" i="18"/>
  <c r="H6" i="18" s="1"/>
  <c r="T23" i="16"/>
  <c r="F23" i="16"/>
  <c r="C23" i="16"/>
  <c r="M20" i="14" s="1"/>
  <c r="T22" i="16"/>
  <c r="F22" i="16"/>
  <c r="C22" i="16"/>
  <c r="M19" i="14" s="1"/>
  <c r="T21" i="16"/>
  <c r="F21" i="16"/>
  <c r="C21" i="16"/>
  <c r="M18" i="14" s="1"/>
  <c r="T20" i="16"/>
  <c r="T19" i="16"/>
  <c r="C19" i="16"/>
  <c r="M14" i="14" s="1"/>
  <c r="T18" i="16"/>
  <c r="C18" i="16"/>
  <c r="T17" i="16"/>
  <c r="T16" i="16"/>
  <c r="E16" i="16"/>
  <c r="C16" i="16"/>
  <c r="M13" i="14" s="1"/>
  <c r="T15" i="16"/>
  <c r="C15" i="16"/>
  <c r="T14" i="16"/>
  <c r="C14" i="16"/>
  <c r="T13" i="16"/>
  <c r="C13" i="16"/>
  <c r="T12" i="16"/>
  <c r="C12" i="16"/>
  <c r="T11" i="16"/>
  <c r="C11" i="16"/>
  <c r="T10" i="16"/>
  <c r="C10" i="16"/>
  <c r="C9" i="16"/>
  <c r="T8" i="16"/>
  <c r="C8" i="16"/>
  <c r="T7" i="16"/>
  <c r="C7" i="16"/>
  <c r="T6" i="16"/>
  <c r="T5" i="16"/>
  <c r="C5" i="16"/>
  <c r="T4" i="16"/>
  <c r="C4" i="16"/>
  <c r="T3" i="16"/>
  <c r="C3" i="16"/>
  <c r="AN27" i="15"/>
  <c r="AO27" i="15" s="1"/>
  <c r="AE27" i="15"/>
  <c r="AG27" i="15" s="1"/>
  <c r="Y27" i="15"/>
  <c r="AA27" i="15" s="1"/>
  <c r="P27" i="15"/>
  <c r="R27" i="15" s="1"/>
  <c r="L27" i="15"/>
  <c r="K27" i="15"/>
  <c r="M27" i="15" s="1"/>
  <c r="G27" i="15"/>
  <c r="AD25" i="15"/>
  <c r="Y25" i="15"/>
  <c r="AA25" i="15" s="1"/>
  <c r="Q25" i="15"/>
  <c r="P25" i="15"/>
  <c r="R25" i="15" s="1"/>
  <c r="L25" i="15"/>
  <c r="J25" i="15"/>
  <c r="G25" i="15"/>
  <c r="AD24" i="15"/>
  <c r="AB24" i="15"/>
  <c r="AA24" i="15"/>
  <c r="Y24" i="15"/>
  <c r="Q24" i="15"/>
  <c r="P24" i="15"/>
  <c r="R24" i="15" s="1"/>
  <c r="L24" i="15"/>
  <c r="K24" i="15"/>
  <c r="M24" i="15" s="1"/>
  <c r="G24" i="15"/>
  <c r="AD23" i="15"/>
  <c r="AB23" i="15"/>
  <c r="Y23" i="15"/>
  <c r="AA23" i="15" s="1"/>
  <c r="Q23" i="15"/>
  <c r="P23" i="15"/>
  <c r="R23" i="15" s="1"/>
  <c r="L23" i="15"/>
  <c r="K23" i="15"/>
  <c r="M23" i="15" s="1"/>
  <c r="G23" i="15"/>
  <c r="AD21" i="15"/>
  <c r="AB21" i="15"/>
  <c r="Y21" i="15"/>
  <c r="AA21" i="15" s="1"/>
  <c r="Q21" i="15"/>
  <c r="P21" i="15"/>
  <c r="R21" i="15" s="1"/>
  <c r="L21" i="15"/>
  <c r="K21" i="15"/>
  <c r="M21" i="15" s="1"/>
  <c r="G21" i="15"/>
  <c r="AD20" i="15"/>
  <c r="AE20" i="15" s="1"/>
  <c r="AG20" i="15" s="1"/>
  <c r="AB20" i="15"/>
  <c r="Y20" i="15"/>
  <c r="AA20" i="15" s="1"/>
  <c r="Q20" i="15"/>
  <c r="P20" i="15"/>
  <c r="R20" i="15" s="1"/>
  <c r="L20" i="15"/>
  <c r="K20" i="15"/>
  <c r="M20" i="15" s="1"/>
  <c r="G20" i="15"/>
  <c r="AD19" i="15"/>
  <c r="AB19" i="15"/>
  <c r="Y19" i="15"/>
  <c r="AA19" i="15" s="1"/>
  <c r="Q19" i="15"/>
  <c r="P19" i="15"/>
  <c r="R19" i="15" s="1"/>
  <c r="L19" i="15"/>
  <c r="K19" i="15"/>
  <c r="M19" i="15" s="1"/>
  <c r="G19" i="15"/>
  <c r="AD18" i="15"/>
  <c r="AB18" i="15"/>
  <c r="Y18" i="15"/>
  <c r="AA18" i="15" s="1"/>
  <c r="Q18" i="15"/>
  <c r="P18" i="15"/>
  <c r="R18" i="15" s="1"/>
  <c r="L18" i="15"/>
  <c r="K18" i="15"/>
  <c r="M18" i="15" s="1"/>
  <c r="G18" i="15"/>
  <c r="AB17" i="15"/>
  <c r="Y17" i="15"/>
  <c r="AA17" i="15" s="1"/>
  <c r="Q17" i="15"/>
  <c r="P17" i="15"/>
  <c r="R17" i="15" s="1"/>
  <c r="L17" i="15"/>
  <c r="K17" i="15"/>
  <c r="M17" i="15" s="1"/>
  <c r="G17" i="15"/>
  <c r="AD16" i="15"/>
  <c r="AB16" i="15"/>
  <c r="Y16" i="15"/>
  <c r="AA16" i="15" s="1"/>
  <c r="Q16" i="15"/>
  <c r="P16" i="15"/>
  <c r="R16" i="15" s="1"/>
  <c r="L16" i="15"/>
  <c r="K16" i="15"/>
  <c r="M16" i="15" s="1"/>
  <c r="G16" i="15"/>
  <c r="AD15" i="15"/>
  <c r="AB15" i="15"/>
  <c r="Y15" i="15"/>
  <c r="AA15" i="15" s="1"/>
  <c r="Q15" i="15"/>
  <c r="P15" i="15"/>
  <c r="R15" i="15" s="1"/>
  <c r="L15" i="15"/>
  <c r="K15" i="15"/>
  <c r="M15" i="15" s="1"/>
  <c r="G15" i="15"/>
  <c r="V12" i="14"/>
  <c r="V11" i="14"/>
  <c r="V10" i="14"/>
  <c r="V9" i="14"/>
  <c r="AI20" i="15" l="1"/>
  <c r="AI17" i="15"/>
  <c r="AJ17" i="15" s="1"/>
  <c r="AL17" i="15" s="1"/>
  <c r="AI19" i="15"/>
  <c r="AJ19" i="15" s="1"/>
  <c r="AL19" i="15" s="1"/>
  <c r="AI26" i="15"/>
  <c r="AM26" i="15" s="1"/>
  <c r="AN26" i="15" s="1"/>
  <c r="AI25" i="15"/>
  <c r="AJ25" i="15" s="1"/>
  <c r="AL25" i="15" s="1"/>
  <c r="AI24" i="15"/>
  <c r="AJ24" i="15" s="1"/>
  <c r="AL24" i="15" s="1"/>
  <c r="AM17" i="15"/>
  <c r="AM19" i="15"/>
  <c r="AN19" i="15" s="1"/>
  <c r="AO19" i="15" s="1"/>
  <c r="U14" i="16"/>
  <c r="M12" i="14"/>
  <c r="AI22" i="15"/>
  <c r="AM22" i="15" s="1"/>
  <c r="AO22" i="15" s="1"/>
  <c r="AE16" i="15"/>
  <c r="AG16" i="15" s="1"/>
  <c r="AM16" i="15"/>
  <c r="AN16" i="15" s="1"/>
  <c r="AO16" i="15" s="1"/>
  <c r="AM21" i="15"/>
  <c r="AN21" i="15" s="1"/>
  <c r="AO21" i="15" s="1"/>
  <c r="AE25" i="15"/>
  <c r="AG25" i="15" s="1"/>
  <c r="AM25" i="15"/>
  <c r="AN25" i="15" s="1"/>
  <c r="AO25" i="15" s="1"/>
  <c r="AE24" i="15"/>
  <c r="AG24" i="15" s="1"/>
  <c r="AE23" i="15"/>
  <c r="AG23" i="15" s="1"/>
  <c r="AM23" i="15"/>
  <c r="AN23" i="15" s="1"/>
  <c r="AO23" i="15" s="1"/>
  <c r="AM20" i="15"/>
  <c r="AN20" i="15" s="1"/>
  <c r="AO20" i="15" s="1"/>
  <c r="AJ20" i="15"/>
  <c r="AL20" i="15" s="1"/>
  <c r="L28" i="15"/>
  <c r="AA28" i="15"/>
  <c r="AE21" i="15"/>
  <c r="AG21" i="15" s="1"/>
  <c r="U18" i="16"/>
  <c r="U12" i="16"/>
  <c r="U19" i="16"/>
  <c r="U22" i="16"/>
  <c r="U20" i="16"/>
  <c r="U23" i="16"/>
  <c r="U21" i="16"/>
  <c r="F16" i="16"/>
  <c r="U16" i="16" s="1"/>
  <c r="U4" i="16"/>
  <c r="U15" i="16"/>
  <c r="U6" i="16"/>
  <c r="U7" i="16"/>
  <c r="U10" i="16"/>
  <c r="I6" i="18"/>
  <c r="U5" i="16"/>
  <c r="U8" i="16"/>
  <c r="U13" i="16"/>
  <c r="U11" i="16"/>
  <c r="T9" i="16"/>
  <c r="U9" i="16" s="1"/>
  <c r="AE17" i="15"/>
  <c r="AG17" i="15" s="1"/>
  <c r="AE18" i="15"/>
  <c r="AG18" i="15" s="1"/>
  <c r="AE19" i="15"/>
  <c r="AG19" i="15" s="1"/>
  <c r="K25" i="15"/>
  <c r="M25" i="15" s="1"/>
  <c r="M28" i="15" s="1"/>
  <c r="AB25" i="15"/>
  <c r="AE15" i="15"/>
  <c r="AG15" i="15" s="1"/>
  <c r="V21" i="14"/>
  <c r="V20" i="14"/>
  <c r="V19" i="14"/>
  <c r="V18" i="14"/>
  <c r="V14" i="14"/>
  <c r="V13" i="14"/>
  <c r="V22" i="14" s="1"/>
  <c r="AI18" i="15" l="1"/>
  <c r="AJ18" i="15" s="1"/>
  <c r="AL18" i="15" s="1"/>
  <c r="AN17" i="15"/>
  <c r="AO17" i="15" s="1"/>
  <c r="AM24" i="15"/>
  <c r="AN24" i="15" s="1"/>
  <c r="AO24" i="15" s="1"/>
  <c r="AN22" i="15"/>
  <c r="AM18" i="15"/>
  <c r="AN18" i="15" s="1"/>
  <c r="AO18" i="15" s="1"/>
  <c r="AI15" i="15"/>
  <c r="AG28" i="15"/>
  <c r="AG30" i="15"/>
  <c r="A22" i="14"/>
  <c r="N20" i="14" l="1"/>
  <c r="N14" i="14"/>
  <c r="O14" i="14" s="1"/>
  <c r="N11" i="14"/>
  <c r="O11" i="14" s="1"/>
  <c r="N10" i="14"/>
  <c r="O10" i="14" s="1"/>
  <c r="N12" i="14"/>
  <c r="N13" i="14"/>
  <c r="O13" i="14" s="1"/>
  <c r="N18" i="14"/>
  <c r="N19" i="14"/>
  <c r="AJ15" i="15"/>
  <c r="AL15" i="15" s="1"/>
  <c r="AM15" i="15"/>
  <c r="AN15" i="15" s="1"/>
  <c r="AO15" i="15" s="1"/>
  <c r="AO28" i="15" s="1"/>
  <c r="Q22" i="14"/>
  <c r="R22" i="14"/>
  <c r="S22" i="14"/>
  <c r="T22" i="14"/>
  <c r="U22" i="14"/>
  <c r="AL30" i="15" l="1"/>
  <c r="AL28" i="1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tc={77280459-2D9A-4DD4-8319-A33E6BFAA8F3}</author>
  </authors>
  <commentList>
    <comment ref="B22" authorId="0" shapeId="0" xr:uid="{77280459-2D9A-4DD4-8319-A33E6BFAA8F3}">
      <text>
        <t>[Comentario encadenado]
Su versión de Excel le permite leer este comentario encadenado; sin embargo, las ediciones que se apliquen se quitarán si el archivo se abre en una versión más reciente de Excel. Más información: https://go.microsoft.com/fwlink/?linkid=870924
Comentario:
    Incluye capacitados en la estrategia de Formación a la Medida (CURSOS EMPLEO)</t>
      </text>
    </comment>
  </commentList>
</comments>
</file>

<file path=xl/sharedStrings.xml><?xml version="1.0" encoding="utf-8"?>
<sst xmlns="http://schemas.openxmlformats.org/spreadsheetml/2006/main" count="2544" uniqueCount="836">
  <si>
    <t>AVANCE</t>
  </si>
  <si>
    <t>Línea estratégica</t>
  </si>
  <si>
    <t xml:space="preserve">Programa </t>
  </si>
  <si>
    <t>Nombre del Proyecto</t>
  </si>
  <si>
    <t>Meta programada</t>
  </si>
  <si>
    <t>Meta ejecutada</t>
  </si>
  <si>
    <t>Componente</t>
  </si>
  <si>
    <t>Meta PDM</t>
  </si>
  <si>
    <t>SGP</t>
  </si>
  <si>
    <t>Rubro</t>
  </si>
  <si>
    <t>PDM 2020-2023</t>
  </si>
  <si>
    <t>PROYECTOS DE INVERSIÓN</t>
  </si>
  <si>
    <t>OTROS</t>
  </si>
  <si>
    <t>Dependencia</t>
  </si>
  <si>
    <t>Responsable</t>
  </si>
  <si>
    <t>Actividades</t>
  </si>
  <si>
    <t>TOTALES</t>
  </si>
  <si>
    <t>EJECUCIÓN PPTAL</t>
  </si>
  <si>
    <t>Indicador de producto</t>
  </si>
  <si>
    <t>TOTAL PROGRAMADO</t>
  </si>
  <si>
    <t>Fecha inicio</t>
  </si>
  <si>
    <t>Fecha de terminación</t>
  </si>
  <si>
    <t>RECURSOS PROGRAMADOS</t>
  </si>
  <si>
    <t>RESPONSABLES</t>
  </si>
  <si>
    <t>CUMPLIMIENTO DE META</t>
  </si>
  <si>
    <t>RECURSOS GESTIONADOS</t>
  </si>
  <si>
    <t>SGR</t>
  </si>
  <si>
    <t>No.</t>
  </si>
  <si>
    <t xml:space="preserve">FECHA DE SUSCRIPCIÓN:  </t>
  </si>
  <si>
    <t>FECHA DE CORTE:</t>
  </si>
  <si>
    <r>
      <t xml:space="preserve">Página: </t>
    </r>
    <r>
      <rPr>
        <sz val="11"/>
        <rFont val="Arial"/>
        <family val="2"/>
      </rPr>
      <t>1 de 1</t>
    </r>
  </si>
  <si>
    <t>RECURSOS PROPIOS INSTITUTOS</t>
  </si>
  <si>
    <t>RECURSOS PROPIOS MUNICIPIO</t>
  </si>
  <si>
    <r>
      <t xml:space="preserve">Versión: </t>
    </r>
    <r>
      <rPr>
        <sz val="11"/>
        <rFont val="Arial"/>
        <family val="2"/>
      </rPr>
      <t>1.0</t>
    </r>
  </si>
  <si>
    <t>BUCARAMANGA PRODUCTIVA Y COMPETITIVA: EMPRESAS INNOVADORAS, RESPONSABLES Y CONSCIENTES</t>
  </si>
  <si>
    <t>Emprendimiento, Innovación, Formalización Y Dinamización Empresarial</t>
  </si>
  <si>
    <t>Emprendimiento E Innovación</t>
  </si>
  <si>
    <t>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t>
  </si>
  <si>
    <t>Número de empresas, emprendimientos y/o unidades productivas fortalecidas a través de la implementación de un programa de incubación y aceleración de emprendimientos  innovadores  articulados con el ecosistema de emprendimiento, que caracterice las capacidades tecnológicas instaladas (duras y blandas) con enfoque diferencial.</t>
  </si>
  <si>
    <t>FORTALECIMIENTO DEL COWORKING COMO ESTRATEGIA PARA EL EMPRENDIMIENTO, INNOVACIÓN, DINAMIZACIÓN Y ACELERACIÓN EMPRESARIAL EN EL MUNICIPIO DE BUCARAMANGA</t>
  </si>
  <si>
    <t>IMEBU</t>
  </si>
  <si>
    <t>Centros De Desarrollo Empresarial</t>
  </si>
  <si>
    <t>Implementar 1 programa de desarrollo empresarial y de empleabilidad para las micro y pequeñas empresas (incluyendo unidades productivas).</t>
  </si>
  <si>
    <t>Número de programas de desarrollo empresariales y de empleabilidad implementados para las micro y pequeñas empresas (incluyendo unidades productivas).</t>
  </si>
  <si>
    <t>FORTALECIMIENTO DEL CENTRO DE DESARROLLO EMPRESARIAL Y DE EMPLEABILIDAD EN EL MUNICIPIO DE BUCARAMANGA</t>
  </si>
  <si>
    <t>Desarrollar el modelo CDE virtual para que amplíen la cobertura en la ciudad.</t>
  </si>
  <si>
    <t>Porcentaje de avance en el desarrollo del modelo CDE virtual para que amplíen la cobertura en la ciudad.</t>
  </si>
  <si>
    <t xml:space="preserve">Formar a 7.000 emprendedores a través de un programa de formación teórica, empresarial y/o artesanal con enfoque diferencial para emprendimientos artísticos, culturales, creativos, negocios verdes, microempresarios y/o unidades productivas urbanas y rurales. </t>
  </si>
  <si>
    <t xml:space="preserve">Número de emprendedores formados a través de un programa de formación teórica, empresarial y/o artesanal con enfoque diferencial para emprendimientos artísticos, culturales, creativos, negocios verdes, microempresarios y/o unidades productivas urbanas y rurales. </t>
  </si>
  <si>
    <t>Implementar en 4.000 mipymes planes estratégicos orientados a innovar y/o incorporación tecnológica en áreas empresariales estratégicas con apoyo de Universidades y actores económicos clave.</t>
  </si>
  <si>
    <t xml:space="preserve">Número de mipymes con planes estratégicos implementados orientados a innovar y/o incorporación tecnológica en áreas empresariales estratégicas con apoyo de Universidades y actores económicos clave. </t>
  </si>
  <si>
    <t>Banca Ciudadana</t>
  </si>
  <si>
    <t>Intervenir a 4.000 empresas y/o emprendimientos mediante apalancamiento financiero orientado a realizar inversión en innovación y/o tecnología en la zona rural y urbana con enfoque diferencial.</t>
  </si>
  <si>
    <t>Número de empresas y/o emprendimientos intervenidos mediante apalancamiento financiero orientado a realizar inversión en innovación y/o tecnología  en la zona rural y urbana con enfoque diferencial.</t>
  </si>
  <si>
    <t>Otorgar 6.000 créditos a emprendimientos y mipymes de orientados a capital de trabajo o destinos de inversión diferente a innovación y/o tecnología en zonas urbanas y rurales.</t>
  </si>
  <si>
    <t>Número de créditos otorgados a emprendimientos y mipymes de orientados a capital de trabajo o destinos de inversión diferente a innovación y/o tecnología en zonas urbanas y rurales.</t>
  </si>
  <si>
    <t>Empleabilidad, Empleo Y Trabajo Decente</t>
  </si>
  <si>
    <t>Empleo Y Empleabilidad</t>
  </si>
  <si>
    <t>Registrar 5.000 hojas de vida para facilitar el proceso de inserción en el mercado laboral identificando habilidades, destrezas  y que competencias  para el trabajo.</t>
  </si>
  <si>
    <t>Número de hojas de vida registradas para facilitar el proceso de inserción en el mercado laboral identificando habilidades, destrezas  y que competencias  para el trabajo.</t>
  </si>
  <si>
    <t>FORTALECIMIENTO DE LA OFICINA DE FOMENTO A LA EMPLEABILIDAD, EL EMPLEO Y EL TRABAJO DECENTE EN EL MUNICIPIO DE BUCARAMANGA</t>
  </si>
  <si>
    <t>Formar 3.000  jóvenes y adultos en competencias  personales y/o  técnicas para el trabajo con el fin de facilitar su inserción en el mercado laboral.</t>
  </si>
  <si>
    <t>Número de jóvenes y adultos formados en competencias  personales y/o técnicas para el trabajo con el fin de facilitar su inserción en el mercado laboral.</t>
  </si>
  <si>
    <t>Acompañar a 1.500 empresas en el fomento de una cultura del empleo y trabajo decente para capturar  vacantes que permitan realizar la intermediación laboral.</t>
  </si>
  <si>
    <t>Número de empresas acompañadas en el fomento de una cultura del empleo y trabajo decente para capturar  vacantes que permitan realizar la intermediación laboral.</t>
  </si>
  <si>
    <t>BUCARAMANGA TERRITORIO LIBRE DE CORRUPCIÓN: INSTITUCIONES SÓLIDAS Y CONFIABLES</t>
  </si>
  <si>
    <t>Administración Pública Moderna E Innovadora</t>
  </si>
  <si>
    <t>Gobierno Fortalecido Para Ser Y Hacer</t>
  </si>
  <si>
    <t>Mantener en funcionamiento el 100% de los programas del Instituto Municipal del Empleo.</t>
  </si>
  <si>
    <t>Porcentaje de los programas de Instituto Municipal del Empleo mantenidos en funcionamiento.</t>
  </si>
  <si>
    <t>APOYO DEL FONDO DE FOMENTO Y CRÉDITO DE APOYO DEL IMEBU, PROGRAMA BANCA CIUDADANA EN EL MUNICIPIO DE BUCARAMANGA</t>
  </si>
  <si>
    <t xml:space="preserve"> PLAN DE ACCIÓN - PLAN DE DESARROLLO MUNICIPAL
INSTITUTO MUNICIPAL DE EMPLEO Y FOMENTO EMPRESARIAL DE BUCARAMANGA - IMEBU</t>
  </si>
  <si>
    <t>FORTALECIMIENTO DE LOS PROCESOS DEL INSTITUTO MUNICIPAL DE EMPLEO Y FOMENTO EMPRESARIAL DEL MUNICIPIO DE BUCARAMANGA</t>
  </si>
  <si>
    <t>Luis Gonzalo Gómez Guerrero</t>
  </si>
  <si>
    <r>
      <t xml:space="preserve">Código:  </t>
    </r>
    <r>
      <rPr>
        <sz val="11"/>
        <rFont val="Arial"/>
        <family val="2"/>
      </rPr>
      <t>F-DPM-1210-238,37-030</t>
    </r>
  </si>
  <si>
    <t>Código BPIN</t>
  </si>
  <si>
    <t>APOYO A LAS LÍNEAS DE CRÉDITO CONDONABLE Y NO CONDONABLE DEL FONDO DE FOMENTO Y CRÉDITO DEL IMEBU PROGRAMA BANCA CIUDADANA EN EL MUNICIPIO DE BUCARAMANGA</t>
  </si>
  <si>
    <t>ALCALDÍA DE BUCARAMANGA</t>
  </si>
  <si>
    <t>PLAN DE DESARROLLO 2020 - 2023 "BUCARAMANGA, UNA CIUDAD DE OPORTUNIDADES"</t>
  </si>
  <si>
    <t>PLAN DE ACCIÓN - INSTITUTO MUNICIPAL DE EMPLEO Y FOMENTO EMPRESARIAL DE BUCARAMANGA (IMEBU)</t>
  </si>
  <si>
    <t>AÑO</t>
  </si>
  <si>
    <t>FECHA CORTE</t>
  </si>
  <si>
    <t>PLAN DE ACCIÓN</t>
  </si>
  <si>
    <t>LÍNEA ESTRATÉGICA</t>
  </si>
  <si>
    <t>COMPONENTE</t>
  </si>
  <si>
    <t>PROGRAMA</t>
  </si>
  <si>
    <t>TIEMPO PROGRAMADO
(en el año)</t>
  </si>
  <si>
    <t>META</t>
  </si>
  <si>
    <t>META CUATRIENIO</t>
  </si>
  <si>
    <t>2021 I TRIM</t>
  </si>
  <si>
    <t>2021 II TRIM</t>
  </si>
  <si>
    <t>AVANCE CUATRIENIO MAR
2021</t>
  </si>
  <si>
    <t>LOGRO
CUATRIENIO
2022</t>
  </si>
  <si>
    <t>% AVANCE CUATRIENIO
2022</t>
  </si>
  <si>
    <t xml:space="preserve">INDICADORES </t>
  </si>
  <si>
    <t>INDICADORES</t>
  </si>
  <si>
    <t xml:space="preserve">META </t>
  </si>
  <si>
    <t>LOGRO</t>
  </si>
  <si>
    <t>Porcentaje de avance en tiempo</t>
  </si>
  <si>
    <t>Porcentaje de avance en cumplimiento</t>
  </si>
  <si>
    <t>META PDM</t>
  </si>
  <si>
    <t>Fecha Inicial</t>
  </si>
  <si>
    <t>Fecha Terminación</t>
  </si>
  <si>
    <t>3. BUCARAMANGA PRODUCTIVA Y COMPETITIVA: EMPRESAS INNOVADORAS, RESPONSABLES Y CONSCIENTES</t>
  </si>
  <si>
    <t>EMPRENDIMIENTO, INNOVACIÓN, FORMALIZACIÓN Y DINAMIZACIÓN EMPRESARIAL</t>
  </si>
  <si>
    <t>EMPRENDIMIENTO E INNOVACIÓN</t>
  </si>
  <si>
    <t>CENTROS DE DESARROLLO EMPRESARIAL</t>
  </si>
  <si>
    <t>BANCA CIUDADANA</t>
  </si>
  <si>
    <t>EMPLEABILIDAD, EMPLEO Y TRABAJO DECENTE</t>
  </si>
  <si>
    <t>EMPLEO Y EMPLEABILIDAD</t>
  </si>
  <si>
    <t>5. BUCARAMANGA TERRITORIO LIBRE DE CORRUPCIÓN: INSTITUCIONES SÓLIDAS Y CONFIABLES</t>
  </si>
  <si>
    <t>ADMINISTRACIÓN PÚBLICA MODERNA E INNOVADORA</t>
  </si>
  <si>
    <t>GOBIERNO FORTALECIDO PARA SER Y HACER</t>
  </si>
  <si>
    <t>Metas de resultado pendiente medir</t>
  </si>
  <si>
    <t>EJECUTADO</t>
  </si>
  <si>
    <t>Proyecto</t>
  </si>
  <si>
    <t>Estrategia</t>
  </si>
  <si>
    <t>Beneficiados</t>
  </si>
  <si>
    <t>Meta mensual</t>
  </si>
  <si>
    <t>Enero</t>
  </si>
  <si>
    <t>Febrero</t>
  </si>
  <si>
    <t>Marzo</t>
  </si>
  <si>
    <t>Abril</t>
  </si>
  <si>
    <t>Mayo</t>
  </si>
  <si>
    <t>Junio</t>
  </si>
  <si>
    <t>Julio</t>
  </si>
  <si>
    <t>Agosto</t>
  </si>
  <si>
    <t>Septiembre</t>
  </si>
  <si>
    <t>Octubre</t>
  </si>
  <si>
    <t>Noviembre</t>
  </si>
  <si>
    <t>Diciembre</t>
  </si>
  <si>
    <t>Rezago a hoy</t>
  </si>
  <si>
    <t>Coworking</t>
  </si>
  <si>
    <t>Consultorio E Marketing</t>
  </si>
  <si>
    <t>Espacios Colaborativos</t>
  </si>
  <si>
    <t>Cemprende - SEED LAB</t>
  </si>
  <si>
    <t>Cemprende - HerramientaSTEC</t>
  </si>
  <si>
    <t>Avanza BGA</t>
  </si>
  <si>
    <t>Crea BGA</t>
  </si>
  <si>
    <t>Formación a la medida</t>
  </si>
  <si>
    <t>-</t>
  </si>
  <si>
    <t>CDE</t>
  </si>
  <si>
    <t>Planes de mejoramiento diseñados</t>
  </si>
  <si>
    <t>Modelos de negocio</t>
  </si>
  <si>
    <t>Talleres CDE</t>
  </si>
  <si>
    <t>Talleres vitrinismo Beatriz</t>
  </si>
  <si>
    <t>Taller en e-comerce y uso de plataforma Market Place</t>
  </si>
  <si>
    <t>Talleres Somos Locales</t>
  </si>
  <si>
    <t>Planes de mejoramiento implementados</t>
  </si>
  <si>
    <t>CDE Virtual</t>
  </si>
  <si>
    <t>Market Place (productos cargados en plataforma)</t>
  </si>
  <si>
    <t>Banca</t>
  </si>
  <si>
    <t>Creditos tecnologia e innovación</t>
  </si>
  <si>
    <t>Creditos diferente a tecnologia e innovación</t>
  </si>
  <si>
    <t>Empleo</t>
  </si>
  <si>
    <t>Registrados</t>
  </si>
  <si>
    <t>Talleres empleo</t>
  </si>
  <si>
    <t>Empresas acompañadas</t>
  </si>
  <si>
    <t>COWORKING</t>
  </si>
  <si>
    <t>EMPLEO</t>
  </si>
  <si>
    <t>Meta</t>
  </si>
  <si>
    <t>Contrato</t>
  </si>
  <si>
    <t>Cooperante</t>
  </si>
  <si>
    <t>Aporte Dinero IMEBU</t>
  </si>
  <si>
    <t>Aporte Especie IMEBU</t>
  </si>
  <si>
    <t>Aporte Cooperante</t>
  </si>
  <si>
    <t>Total Convenio</t>
  </si>
  <si>
    <t>Camara de comercio</t>
  </si>
  <si>
    <t>Acuerdo de cooperación</t>
  </si>
  <si>
    <t>Eiwos Colombia</t>
  </si>
  <si>
    <t>Convenio CA 002 - 2022</t>
  </si>
  <si>
    <t>Comfenalco</t>
  </si>
  <si>
    <t>Meta anual</t>
  </si>
  <si>
    <t>Meta real cuatrienio</t>
  </si>
  <si>
    <t>Otorgar créditos para el emprendimiento y/o fortalecimiento financiero de empresas orientados a capital de trabajo, nómina y/o activos fijos.
Realizar acompañamiento técnico y visitas pos crédito a los emprendimientos y/o empresas apoyadas.</t>
  </si>
  <si>
    <t>Cumpl a Ene</t>
  </si>
  <si>
    <t>Asesorar técnicamente a emprendedores y/o empresarios en etapa de aceleración en programas de formación  empresarial.
Realizar adecuaciones en espacio para prestación  de servicios de consultoria a emprendedores y/o empresarios  en etapa de aceleración  y Coworking.</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</si>
  <si>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
Brindar acompañamiento a los proyectos productivos de la población victima.</t>
  </si>
  <si>
    <t>Identificar habilidades y destrezas de emprendedores, empresarios y ciudadanos para orientarlos hacia el emprendimiento o la empleabilidad.</t>
  </si>
  <si>
    <t>2.3.2.02.02.007.02 </t>
  </si>
  <si>
    <t>2.3.2.02.02.009.03 </t>
  </si>
  <si>
    <t>Servicios financieros y servicios conexos, servicios inmobiliarios y servicios de leasing-CDE </t>
  </si>
  <si>
    <t>Servicios para la comunidad, sociales y personales- CDE </t>
  </si>
  <si>
    <t>2.3.2.02.02.006.01 </t>
  </si>
  <si>
    <t>BPIN</t>
  </si>
  <si>
    <t>2.3.2.02.02.009.05</t>
  </si>
  <si>
    <t>Servicios para la comunidad, sociales y personales-COWORKING </t>
  </si>
  <si>
    <t>QUIÑONEZ SANTOS NUBIA MARCELA</t>
  </si>
  <si>
    <t>PEREZ ROMERO LUIS JULIAN</t>
  </si>
  <si>
    <t>LIZARAZO GUERRERO JUAN SEBASTIAN</t>
  </si>
  <si>
    <t>CHARRY BOLIVAR LORENA</t>
  </si>
  <si>
    <t>PITA BERMUDEZ LAURA NATHALIA</t>
  </si>
  <si>
    <t>GARCIA ORTIZ SILVIA JULIANA</t>
  </si>
  <si>
    <t>LEAL MORENO CRISTIAN CAMILO</t>
  </si>
  <si>
    <t>RAMIREZ RONDON EDGAR MATEO</t>
  </si>
  <si>
    <t>BAYONA GARCIA MARIO JESUS</t>
  </si>
  <si>
    <t>CPS</t>
  </si>
  <si>
    <t>2.3.2.02.02.009.06</t>
  </si>
  <si>
    <t>017-2023</t>
  </si>
  <si>
    <t>018-2023</t>
  </si>
  <si>
    <t>035-2023</t>
  </si>
  <si>
    <t>048-2023</t>
  </si>
  <si>
    <t>049-2023</t>
  </si>
  <si>
    <t>053-2023</t>
  </si>
  <si>
    <t>054-2023</t>
  </si>
  <si>
    <t>057-2023</t>
  </si>
  <si>
    <t>063-2023</t>
  </si>
  <si>
    <t>DIRECTA</t>
  </si>
  <si>
    <t>https://community.secop.gov.co/Public/Tendering/OpportunityDetail/Index?noticeUID=CO1.NTC.3785554&amp;isFromPublicArea=True&amp;isModal=False</t>
  </si>
  <si>
    <t>https://community.secop.gov.co/Public/Tendering/OpportunityDetail/Index?noticeUID=CO1.NTC.3789237&amp;isFromPublicArea=True&amp;isModal=False</t>
  </si>
  <si>
    <t>https://community.secop.gov.co/Public/Tendering/OpportunityDetail/Index?noticeUID=CO1.NTC.3824914&amp;isFromPublicArea=True&amp;isModal=False</t>
  </si>
  <si>
    <t>https://community.secop.gov.co/Public/Tendering/OpportunityDetail/Index?noticeUID=CO1.NTC.3855802&amp;isFromPublicArea=True&amp;isModal=False</t>
  </si>
  <si>
    <t>https://community.secop.gov.co/Public/Tendering/OpportunityDetail/Index?noticeUID=CO1.NTC.3855639&amp;isFromPublicArea=True&amp;isModal=False</t>
  </si>
  <si>
    <t>https://community.secop.gov.co/Public/Tendering/OpportunityDetail/Index?noticeUID=CO1.NTC.3890153&amp;isFromPublicArea=True&amp;isModal=False</t>
  </si>
  <si>
    <t>https://community.secop.gov.co/Public/Tendering/OpportunityDetail/Index?noticeUID=CO1.NTC.3891354&amp;isFromPublicArea=True&amp;isModal=False</t>
  </si>
  <si>
    <t>https://community.secop.gov.co/Public/Tendering/OpportunityDetail/Index?noticeUID=CO1.NTC.3890345&amp;isFromPublicArea=True&amp;isModal=False</t>
  </si>
  <si>
    <t>https://community.secop.gov.co/Public/Tendering/OpportunityDetail/Index?noticeUID=CO1.NTC.3892847&amp;isFromPublicArea=True&amp;isModal=False</t>
  </si>
  <si>
    <t>2.3.2.02.02.009.03</t>
  </si>
  <si>
    <t>RAVELO PEREZ BEATRIZ</t>
  </si>
  <si>
    <t>GAMARRA GRANADOS ANDRES FELIPE</t>
  </si>
  <si>
    <t>QUINTERO TIRADO PEDRO ANGEL</t>
  </si>
  <si>
    <t>MUÑOZ MARTINEZ CARLOS FERNANDO</t>
  </si>
  <si>
    <t>SILVA GUTIERREZ ANDRES ALBERTO</t>
  </si>
  <si>
    <t>QUINTANILLA CALDERON MARLON GIOVANNY</t>
  </si>
  <si>
    <t>SALAZAR URIBE XIOMARA MARCELA</t>
  </si>
  <si>
    <t>MALDONADO MALDONADO ISADORA</t>
  </si>
  <si>
    <t>CHAVEZ VELASQUEZ MARIA PAULA</t>
  </si>
  <si>
    <t>GARCIA RODRIGUEZ ANGELICA MARIA</t>
  </si>
  <si>
    <t>ALBERNIA DIAZ LUIS CARLOS</t>
  </si>
  <si>
    <t>GOMEZ RINCON JESSICA FERNANDA</t>
  </si>
  <si>
    <t>SANGUINO QUINTERO GERSON JAHIR</t>
  </si>
  <si>
    <t>URIBE CAMACHO NATALIA ANDREA</t>
  </si>
  <si>
    <t>ARDILA SANDOVAL JURITH DANIELA</t>
  </si>
  <si>
    <t>2.3.2.02.02.009.04</t>
  </si>
  <si>
    <t>028-2023</t>
  </si>
  <si>
    <t>https://community.secop.gov.co/Public/Tendering/OpportunityDetail/Index?noticeUID=CO1.NTC.3808454&amp;isFromPublicArea=True&amp;isModal=False</t>
  </si>
  <si>
    <t>029-2023</t>
  </si>
  <si>
    <t>https://community.secop.gov.co/Public/Tendering/OpportunityDetail/Index?noticeUID=CO1.NTC.3809278&amp;isFromPublicArea=True&amp;isModal=False</t>
  </si>
  <si>
    <t>039-2023</t>
  </si>
  <si>
    <t>https://community.secop.gov.co/Public/Tendering/OpportunityDetail/Index?noticeUID=CO1.NTC.3844414&amp;isFromPublicArea=True&amp;isModal=False</t>
  </si>
  <si>
    <t>042-2023</t>
  </si>
  <si>
    <t>https://community.secop.gov.co/Public/Tendering/OpportunityDetail/Index?noticeUID=CO1.NTC.3845257&amp;isFromPublicArea=True&amp;isModal=False</t>
  </si>
  <si>
    <t>040-2023</t>
  </si>
  <si>
    <t>https://community.secop.gov.co/Public/Tendering/OpportunityDetail/Index?noticeUID=CO1.NTC.3844515&amp;isFromPublicArea=True&amp;isModal=False</t>
  </si>
  <si>
    <t>038-2023</t>
  </si>
  <si>
    <t>https://community.secop.gov.co/Public/Tendering/OpportunityDetail/Index?noticeUID=CO1.NTC.3843662&amp;isFromPublicArea=True&amp;isModal=False</t>
  </si>
  <si>
    <t>044-2023</t>
  </si>
  <si>
    <t>https://community.secop.gov.co/Public/Tendering/OpportunityDetail/Index?noticeUID=CO1.NTC.3846318&amp;isFromPublicArea=True&amp;isModal=False</t>
  </si>
  <si>
    <t>047-2023</t>
  </si>
  <si>
    <t>https://community.secop.gov.co/Public/Tendering/OpportunityDetail/Index?noticeUID=CO1.NTC.3855217&amp;isFromPublicArea=True&amp;isModal=False</t>
  </si>
  <si>
    <t>050-2023</t>
  </si>
  <si>
    <t>https://community.secop.gov.co/Public/Tendering/OpportunityDetail/Index?noticeUID=CO1.NTC.3875331&amp;isFromPublicArea=True&amp;isModal=False</t>
  </si>
  <si>
    <t>055-2023</t>
  </si>
  <si>
    <t>https://community.secop.gov.co/Public/Tendering/OpportunityDetail/Index?noticeUID=CO1.NTC.3889734&amp;isFromPublicArea=True&amp;isModal=False</t>
  </si>
  <si>
    <t>056-2023</t>
  </si>
  <si>
    <t>https://community.secop.gov.co/Public/Tendering/OpportunityDetail/Index?noticeUID=CO1.NTC.3889932&amp;isFromPublicArea=True&amp;isModal=False</t>
  </si>
  <si>
    <t>041-2023</t>
  </si>
  <si>
    <t>https://community.secop.gov.co/Public/Tendering/OpportunityDetail/Index?noticeUID=CO1.NTC.3844340&amp;isFromPublicArea=True&amp;isModal=False</t>
  </si>
  <si>
    <t>https://community.secop.gov.co/Public/Tendering/OpportunityDetail/Index?noticeUID=CO1.NTC.3851687&amp;isFromPublicArea=True&amp;isModal=False</t>
  </si>
  <si>
    <t>046-2023</t>
  </si>
  <si>
    <t>045-2023</t>
  </si>
  <si>
    <t>https://community.secop.gov.co/Public/Tendering/OpportunityDetail/Index?noticeUID=CO1.NTC.3851942&amp;isFromPublicArea=True&amp;isModal=False</t>
  </si>
  <si>
    <t>062-2023</t>
  </si>
  <si>
    <t>https://community.secop.gov.co/Public/Tendering/OpportunityDetail/Index?noticeUID=CO1.NTC.3892169&amp;isFromPublicArea=True&amp;isModal=False</t>
  </si>
  <si>
    <t>FORTALECIMIENTO</t>
  </si>
  <si>
    <t>2.3.2.02.02.009.02</t>
  </si>
  <si>
    <t>PICON GALVIS MILENA</t>
  </si>
  <si>
    <t>TELLEZ SOLER EDWIN FABIAN</t>
  </si>
  <si>
    <t>CARMEN ELENA RAMOS PRIETO</t>
  </si>
  <si>
    <t>052-2023</t>
  </si>
  <si>
    <t>059-2023</t>
  </si>
  <si>
    <t>051-2023</t>
  </si>
  <si>
    <t>BANCA</t>
  </si>
  <si>
    <t>https://community.secop.gov.co/Public/Tendering/OpportunityDetail/Index?noticeUID=CO1.NTC.3889762&amp;isFromPublicArea=True&amp;isModal=False</t>
  </si>
  <si>
    <t>https://community.secop.gov.co/Public/Tendering/OpportunityDetail/Index?noticeUID=CO1.NTC.3891543&amp;isFromPublicArea=True&amp;isModal=False</t>
  </si>
  <si>
    <t>https://community.secop.gov.co/Public/Tendering/OpportunityDetail/Index?noticeUID=CO1.NTC.3881721&amp;isFromPublicArea=True&amp;isModal=False</t>
  </si>
  <si>
    <t>PINTO SUAREZ JORGE ANDRES</t>
  </si>
  <si>
    <t>BONZA OLARTE MYRIAM CRISTINA</t>
  </si>
  <si>
    <t>MORENO MESA BELKYS</t>
  </si>
  <si>
    <t>PEREZ ADARME MANUEL FELIPE</t>
  </si>
  <si>
    <t>FAJARDO LESMES DIANA</t>
  </si>
  <si>
    <t>DUARTE VASQUEZ LIDA SIRLEY</t>
  </si>
  <si>
    <t>VELANDIA VELANDIA MARLY</t>
  </si>
  <si>
    <t>BAUTISTA LOPEZ KAREN NATALIA</t>
  </si>
  <si>
    <t>BETANCUR SANCHEZ FABIOLA ANDREA</t>
  </si>
  <si>
    <t>CASTILLO MELGAREJO CESAR FERNANDO</t>
  </si>
  <si>
    <t>CHAPARRO PEÑA LAURA PATRICIA</t>
  </si>
  <si>
    <t>019-2023</t>
  </si>
  <si>
    <t>027-2023</t>
  </si>
  <si>
    <t>026-2023</t>
  </si>
  <si>
    <t>033-2023</t>
  </si>
  <si>
    <t>034-2023</t>
  </si>
  <si>
    <t>030-2023</t>
  </si>
  <si>
    <t>032-2023</t>
  </si>
  <si>
    <t>031-2023</t>
  </si>
  <si>
    <t>036-2023</t>
  </si>
  <si>
    <t>043-2023</t>
  </si>
  <si>
    <t>061-2023</t>
  </si>
  <si>
    <t>https://community.secop.gov.co/Public/Tendering/OpportunityDetail/Index?noticeUID=CO1.NTC.3790967&amp;isFromPublicArea=True&amp;isModal=False</t>
  </si>
  <si>
    <t>https://community.secop.gov.co/Public/Tendering/OpportunityDetail/Index?noticeUID=CO1.NTC.3801346&amp;isFromPublicArea=True&amp;isModal=False</t>
  </si>
  <si>
    <t>https://community.secop.gov.co/Public/Tendering/OpportunityDetail/Index?noticeUID=CO1.NTC.3801128&amp;isFromPublicArea=True&amp;isModal=False</t>
  </si>
  <si>
    <t>https://community.secop.gov.co/Public/Tendering/OpportunityDetail/Index?noticeUID=CO1.NTC.3824248&amp;isFromPublicArea=True&amp;isModal=False</t>
  </si>
  <si>
    <t>https://community.secop.gov.co/Public/Tendering/OpportunityDetail/Index?noticeUID=CO1.NTC.3824470&amp;isFromPublicArea=True&amp;isModal=False</t>
  </si>
  <si>
    <t>https://community.secop.gov.co/Public/Tendering/OpportunityDetail/Index?noticeUID=CO1.NTC.3820683&amp;isFromPublicArea=True&amp;isModal=False</t>
  </si>
  <si>
    <t>https://community.secop.gov.co/Public/Tendering/OpportunityDetail/Index?noticeUID=CO1.NTC.3822692&amp;isFromPublicArea=True&amp;isModal=False</t>
  </si>
  <si>
    <t>https://community.secop.gov.co/Public/Tendering/OpportunityDetail/Index?noticeUID=CO1.NTC.3822324&amp;isFromPublicArea=True&amp;isModal=False</t>
  </si>
  <si>
    <t>https://community.secop.gov.co/Public/Tendering/OpportunityDetail/Index?noticeUID=CO1.NTC.3825649&amp;isFromPublicArea=True&amp;isModal=False</t>
  </si>
  <si>
    <t>https://community.secop.gov.co/Public/Tendering/OpportunityDetail/Index?noticeUID=CO1.NTC.3845390&amp;isFromPublicArea=True&amp;isModal=False</t>
  </si>
  <si>
    <t>https://community.secop.gov.co/Public/Tendering/OpportunityDetail/Index?noticeUID=CO1.NTC.3892001&amp;isFromPublicArea=True&amp;isModal=False</t>
  </si>
  <si>
    <t>FLOREZ BASTILLA CLAUDIA MILAY</t>
  </si>
  <si>
    <t>DELGADO GONZALEZ MEBY</t>
  </si>
  <si>
    <t>CHAPARRO AZA MONICA</t>
  </si>
  <si>
    <t>VILLAMIZAR SUAREZ YURLEY PATRICIA</t>
  </si>
  <si>
    <t>RODRIGUEZ BLANCO NELSY</t>
  </si>
  <si>
    <t>NIETO ARROYAVE SANDRA JANETH</t>
  </si>
  <si>
    <t>GUTIERREZ FLOREZ YOHANA ANDREA</t>
  </si>
  <si>
    <t>CARDENAS MORENO PABLO SANTIAGO</t>
  </si>
  <si>
    <t>JAIMES CALDERON EDWAR FERNEY</t>
  </si>
  <si>
    <t>GOMEZ SEPULVEDA ANGIE PAOLA</t>
  </si>
  <si>
    <t>CERON ARDILA SERGIO ALEXANDER</t>
  </si>
  <si>
    <t>MOLINA VASQUEZ LAURA NATALIA</t>
  </si>
  <si>
    <t>PINTO MANTILLA LEIDY JOHANNA</t>
  </si>
  <si>
    <t>YASSIN MORA NAYUA SABAH</t>
  </si>
  <si>
    <t>ORTIZ VALBUENA JAVIER ANDRE</t>
  </si>
  <si>
    <t>SANCHEZ CASTAÑO KAREN TATIANA</t>
  </si>
  <si>
    <t>CORONADO NIÑO DAVID FELIPE</t>
  </si>
  <si>
    <t>URIZA ESTUPIÑAN MARYI YURANY</t>
  </si>
  <si>
    <t>008-2023</t>
  </si>
  <si>
    <t>009-2023</t>
  </si>
  <si>
    <t>010-2023</t>
  </si>
  <si>
    <t>011-2023</t>
  </si>
  <si>
    <t>012-2023</t>
  </si>
  <si>
    <t>013-2023</t>
  </si>
  <si>
    <t>014-2023</t>
  </si>
  <si>
    <t>015-2023</t>
  </si>
  <si>
    <t>016-2023</t>
  </si>
  <si>
    <t>020-2023</t>
  </si>
  <si>
    <t>021-2023</t>
  </si>
  <si>
    <t>022-2023</t>
  </si>
  <si>
    <t>025-2023</t>
  </si>
  <si>
    <t>023-2023</t>
  </si>
  <si>
    <t>024-2023</t>
  </si>
  <si>
    <t>037-2023</t>
  </si>
  <si>
    <t>060-2023</t>
  </si>
  <si>
    <t>058-2023</t>
  </si>
  <si>
    <t>INSTITUTO MUNICIPAL DE EMPLEO Y FOMENTO EMPRESARIAL - IMEBU</t>
  </si>
  <si>
    <t>NIT: 00804014968 - 1</t>
  </si>
  <si>
    <t>EJECUCION PRESUPUESTAL DE GASTOS</t>
  </si>
  <si>
    <t>Periodo comprendido entre 01-01-2023 y 31-01-2023</t>
  </si>
  <si>
    <t>Fecha de Impresión: 06.02.2023 Hora: 02:27:pm</t>
  </si>
  <si>
    <t>Impreso por: GUSTAVO - GUSTAVO RAMIREZ BONELLS</t>
  </si>
  <si>
    <t>Codigo de Control</t>
  </si>
  <si>
    <t>Rubro Presupuestal</t>
  </si>
  <si>
    <t>Unidad Ejecutora</t>
  </si>
  <si>
    <t>Descripción</t>
  </si>
  <si>
    <t>Fuente</t>
  </si>
  <si>
    <t>Presupuesto Inicial</t>
  </si>
  <si>
    <t>Adiciones</t>
  </si>
  <si>
    <t>Aplazamientos</t>
  </si>
  <si>
    <t>Desaplazamiento</t>
  </si>
  <si>
    <t>Reducciones</t>
  </si>
  <si>
    <t>Créditos</t>
  </si>
  <si>
    <t>Contracréditos</t>
  </si>
  <si>
    <t>Presupuesto Definitivo</t>
  </si>
  <si>
    <t>Cdps Mes Anterior</t>
  </si>
  <si>
    <t>Cdps Mes Actual</t>
  </si>
  <si>
    <t>Total Ejecutado Segun Cdps</t>
  </si>
  <si>
    <t>Cdps Vigencia Futura</t>
  </si>
  <si>
    <t>Saldo por Ejecutar</t>
  </si>
  <si>
    <t>Compromisos Mes Anterior</t>
  </si>
  <si>
    <t>Total Compromisos mes Actual</t>
  </si>
  <si>
    <t>Total Compromisos</t>
  </si>
  <si>
    <t>Saldo por Comprometer</t>
  </si>
  <si>
    <t>Total Obligaciones</t>
  </si>
  <si>
    <t>Pagos Mes Anterior</t>
  </si>
  <si>
    <t>Total Pagos Periodo</t>
  </si>
  <si>
    <t>Total Pagos</t>
  </si>
  <si>
    <t>Saldo por Pagar</t>
  </si>
  <si>
    <t>  </t>
  </si>
  <si>
    <t>2 </t>
  </si>
  <si>
    <t>IMEB </t>
  </si>
  <si>
    <t>Gastos </t>
  </si>
  <si>
    <t>2.1 </t>
  </si>
  <si>
    <t>Funcionamiento </t>
  </si>
  <si>
    <t>2.1.1 </t>
  </si>
  <si>
    <t>Gastos de personal </t>
  </si>
  <si>
    <t>2.1.1.01 </t>
  </si>
  <si>
    <t>Planta de personal permanente </t>
  </si>
  <si>
    <t>2.1.1.01.01 </t>
  </si>
  <si>
    <t>Factores constitutivos de salario </t>
  </si>
  <si>
    <t>2.1.1.01.01.001 </t>
  </si>
  <si>
    <t>Factores salariales comunes </t>
  </si>
  <si>
    <t>230001 </t>
  </si>
  <si>
    <t>2.1.1.01.01.001.01 </t>
  </si>
  <si>
    <t>Sueldo básico </t>
  </si>
  <si>
    <t>1.2.1.0.0 </t>
  </si>
  <si>
    <t>230002 </t>
  </si>
  <si>
    <t>2.1.1.01.01.001.06 </t>
  </si>
  <si>
    <t>Prima de servicios </t>
  </si>
  <si>
    <t>230003 </t>
  </si>
  <si>
    <t>2.1.1.01.01.001.07 </t>
  </si>
  <si>
    <t>Bonificación por servicios prestados </t>
  </si>
  <si>
    <t>2.1.1.01.01.001.08 </t>
  </si>
  <si>
    <t>Prestaciones sociales </t>
  </si>
  <si>
    <t>230004 </t>
  </si>
  <si>
    <t>2.1.1.01.01.001.08.01 </t>
  </si>
  <si>
    <t>Prima de navidad </t>
  </si>
  <si>
    <t>230005 </t>
  </si>
  <si>
    <t>2.1.1.01.01.001.08.02 </t>
  </si>
  <si>
    <t>Prima de vacaciones </t>
  </si>
  <si>
    <t>2.1.1.01.02 </t>
  </si>
  <si>
    <t>Contribuciones inherentes a la nómina </t>
  </si>
  <si>
    <t>230007 </t>
  </si>
  <si>
    <t>2.1.1.01.02.001 </t>
  </si>
  <si>
    <t>Aportes a la seguridad social en pensiones </t>
  </si>
  <si>
    <t>230008 </t>
  </si>
  <si>
    <t>2.1.1.01.02.002 </t>
  </si>
  <si>
    <t>Aportes a la seguridad social en salud </t>
  </si>
  <si>
    <t>230009 </t>
  </si>
  <si>
    <t>2.1.1.01.02.003 </t>
  </si>
  <si>
    <t>Aportes de cesantías </t>
  </si>
  <si>
    <t>230010 </t>
  </si>
  <si>
    <t>2.1.1.01.02.004 </t>
  </si>
  <si>
    <t>Aportes a cajas de compensación familiar </t>
  </si>
  <si>
    <t>230011 </t>
  </si>
  <si>
    <t>2.1.1.01.02.005 </t>
  </si>
  <si>
    <t>Aportes generales al sistema de riesgos laborales </t>
  </si>
  <si>
    <t>230012 </t>
  </si>
  <si>
    <t>2.1.1.01.02.006 </t>
  </si>
  <si>
    <t>Aportes al ICBF </t>
  </si>
  <si>
    <t>230013 </t>
  </si>
  <si>
    <t>2.1.1.01.02.007 </t>
  </si>
  <si>
    <t>Aportes al SENA </t>
  </si>
  <si>
    <t>2.1.1.01.03 </t>
  </si>
  <si>
    <t>Remuneraciones no constitutivas de factor salarial </t>
  </si>
  <si>
    <t>2.1.1.01.03.001 </t>
  </si>
  <si>
    <t>230014 </t>
  </si>
  <si>
    <t>2.1.1.01.03.001.01 </t>
  </si>
  <si>
    <t>Vacaciones </t>
  </si>
  <si>
    <t>230015 </t>
  </si>
  <si>
    <t>2.1.1.01.03.001.02 </t>
  </si>
  <si>
    <t>Indemnización por vacaciones </t>
  </si>
  <si>
    <t>1.3.2.3.05 </t>
  </si>
  <si>
    <t>230016 </t>
  </si>
  <si>
    <t>2.1.1.01.03.001.03 </t>
  </si>
  <si>
    <t>Bonificacion especial de recreación </t>
  </si>
  <si>
    <t>2.1.2 </t>
  </si>
  <si>
    <t>Adquisición de bienes y servicios </t>
  </si>
  <si>
    <t>2.1.2.01 </t>
  </si>
  <si>
    <t>Adquisición de activos no financieros </t>
  </si>
  <si>
    <t>2.1.2.01.01 </t>
  </si>
  <si>
    <t>Activos Fijos </t>
  </si>
  <si>
    <t>2.1.2.01.01.005 </t>
  </si>
  <si>
    <t>Otros Activos Fijos </t>
  </si>
  <si>
    <t>2.1.2.01.01.005.02 </t>
  </si>
  <si>
    <t>Productos de la propiedad intelectual </t>
  </si>
  <si>
    <t>2.1.2.01.01.005.02.03 </t>
  </si>
  <si>
    <t>Programas de informática y bases de datos </t>
  </si>
  <si>
    <t>2.1.2.01.01.005.02.03.01 </t>
  </si>
  <si>
    <t>Programas de informática </t>
  </si>
  <si>
    <t>230017 </t>
  </si>
  <si>
    <t>2.1.2.01.01.005.02.03.01.01 </t>
  </si>
  <si>
    <t>Paquetes de Software </t>
  </si>
  <si>
    <t>2.1.2.02 </t>
  </si>
  <si>
    <t>Adquisiciones diferentes de activos </t>
  </si>
  <si>
    <t>2.1.2.02.01 </t>
  </si>
  <si>
    <t>Materiales y suministros </t>
  </si>
  <si>
    <t>230018 </t>
  </si>
  <si>
    <t>2.1.2.02.01.003 </t>
  </si>
  <si>
    <t>Otros bienes transportables (excepto productos metálicos, maquinaria y equipo) </t>
  </si>
  <si>
    <t>2.1.2.02.02 </t>
  </si>
  <si>
    <t>Adquisición de servicios </t>
  </si>
  <si>
    <t>2.1.2.02.02.006 </t>
  </si>
  <si>
    <t>Servicios de alojamiento; servicios de suministro de comidas y bebidas; servicios de transporte; y servicios de distribución de electricidad, gas y agua </t>
  </si>
  <si>
    <t>230020 </t>
  </si>
  <si>
    <t>2.1.2.02.02.006.01 </t>
  </si>
  <si>
    <t>230019 </t>
  </si>
  <si>
    <t>2.1.2.02.02.006.02 </t>
  </si>
  <si>
    <t>Servicios de alojamiento; servicios de suministro de comidas y bebidas; servicios de transporte; y servicios de distribución de electricidad, gas y agua - SOLERI KENNEDY </t>
  </si>
  <si>
    <t>2.1.2.02.02.007 </t>
  </si>
  <si>
    <t>Servicios financieros y servicios conexos, servicios inmobiliarios y servicios de leasing </t>
  </si>
  <si>
    <t>230021 </t>
  </si>
  <si>
    <t>2.1.2.02.02.007.01 </t>
  </si>
  <si>
    <t>Servicios financieros y servicios conexos, servicios inmobiliarios y servicios de leasing - CEMPRENDE </t>
  </si>
  <si>
    <t>230025 </t>
  </si>
  <si>
    <t>2.1.2.02.02.007.02 </t>
  </si>
  <si>
    <t>230022 </t>
  </si>
  <si>
    <t>2.1.2.02.02.008 </t>
  </si>
  <si>
    <t>Servicios prestados a las empresas y servicios de producción </t>
  </si>
  <si>
    <t>2.1.2.02.02.009 </t>
  </si>
  <si>
    <t>Servicios para la comunidad, sociales y personales </t>
  </si>
  <si>
    <t>230023 </t>
  </si>
  <si>
    <t>2.1.2.02.02.009.01 </t>
  </si>
  <si>
    <t>230038 </t>
  </si>
  <si>
    <t>2.1.2.02.02.009.02 </t>
  </si>
  <si>
    <t>1.3.2.3.11 </t>
  </si>
  <si>
    <t>230077 </t>
  </si>
  <si>
    <t>2.1.2.02.02.010 </t>
  </si>
  <si>
    <t>Viáticos de funcionarios en Comisión </t>
  </si>
  <si>
    <t>APM </t>
  </si>
  <si>
    <t>2.1.3 </t>
  </si>
  <si>
    <t>Transferencias corrientes </t>
  </si>
  <si>
    <t>2.1.3.13 </t>
  </si>
  <si>
    <t>Sentencias y Conciliaciones </t>
  </si>
  <si>
    <t>2.1.3.13.01 </t>
  </si>
  <si>
    <t>Fallos nacionales </t>
  </si>
  <si>
    <t>230024 </t>
  </si>
  <si>
    <t>2.1.3.13.01.001 </t>
  </si>
  <si>
    <t>Sentencias </t>
  </si>
  <si>
    <t>2.1.8 </t>
  </si>
  <si>
    <t>Gastos por tributos, multas, sanciones e intereses de mora </t>
  </si>
  <si>
    <t>2.1.8.04 </t>
  </si>
  <si>
    <t>Contribuciones </t>
  </si>
  <si>
    <t>230026 </t>
  </si>
  <si>
    <t>2.1.8.04.01 </t>
  </si>
  <si>
    <t>Cuota de fiscalización y auditaje </t>
  </si>
  <si>
    <t>2.3 </t>
  </si>
  <si>
    <t>Inversión </t>
  </si>
  <si>
    <t>2.3.2 </t>
  </si>
  <si>
    <t>Adquisicion de bienes y servicios </t>
  </si>
  <si>
    <t>2.3.2.02.02 </t>
  </si>
  <si>
    <t>2.3.2.02.02.006. </t>
  </si>
  <si>
    <t>230027 </t>
  </si>
  <si>
    <t>Servicios de alojamiento; servicios de suministro de comidas y bebidas; servicios de transporte; y servicios de distribución de electricidad, gas y agua-CDE </t>
  </si>
  <si>
    <t>2.3.2.02.02.007. </t>
  </si>
  <si>
    <t>230029 </t>
  </si>
  <si>
    <t>2.3.2.02.02.009 </t>
  </si>
  <si>
    <t>230030 </t>
  </si>
  <si>
    <t>2.3.2.02.02.009.01 </t>
  </si>
  <si>
    <t>Servicios para la comunidad, sociales y personales-BANCA </t>
  </si>
  <si>
    <t>230031 </t>
  </si>
  <si>
    <t>2.3.2.02.02.009.02 </t>
  </si>
  <si>
    <t>230032 </t>
  </si>
  <si>
    <t>230033 </t>
  </si>
  <si>
    <t>2.3.2.02.02.009.04 </t>
  </si>
  <si>
    <t>Servicios para la comunidad, sociales y personales -EMPLEO </t>
  </si>
  <si>
    <t>230034 </t>
  </si>
  <si>
    <t>2.3.2.02.02.009.05 </t>
  </si>
  <si>
    <t>230035 </t>
  </si>
  <si>
    <t>2.3.2.02.02.009.06 </t>
  </si>
  <si>
    <t>Servicios para la comunidad, sociales y personales-FORTALECIMIENTO </t>
  </si>
  <si>
    <t>230028 </t>
  </si>
  <si>
    <t>2.3.2.02.02.007.01 </t>
  </si>
  <si>
    <t>Servicios financieros y servicios conexos, servicios inmobiliarios y servicios de leasing-COWORKING </t>
  </si>
  <si>
    <t>Periodo comprendido entre 01-01-2022 y 31-12-2022</t>
  </si>
  <si>
    <t>Fecha de Impresión: 31.01.2023 Hora: 10:32:am</t>
  </si>
  <si>
    <t>Impreso por: MVRR - MARIA VICTORIA RAMIREZ RANGEL</t>
  </si>
  <si>
    <t>220001 </t>
  </si>
  <si>
    <t>220002 </t>
  </si>
  <si>
    <t>220003 </t>
  </si>
  <si>
    <t>220004 </t>
  </si>
  <si>
    <t>220077 </t>
  </si>
  <si>
    <t>220005 </t>
  </si>
  <si>
    <t>220006 </t>
  </si>
  <si>
    <t>2.1.1.01.01.002 </t>
  </si>
  <si>
    <t>Factores salariales especiales </t>
  </si>
  <si>
    <t>220007 </t>
  </si>
  <si>
    <t>220008 </t>
  </si>
  <si>
    <t>220009 </t>
  </si>
  <si>
    <t>220010 </t>
  </si>
  <si>
    <t>220011 </t>
  </si>
  <si>
    <t>220012 </t>
  </si>
  <si>
    <t>220013 </t>
  </si>
  <si>
    <t>220014 </t>
  </si>
  <si>
    <t>220015 </t>
  </si>
  <si>
    <t>220016 </t>
  </si>
  <si>
    <t>220017 </t>
  </si>
  <si>
    <t>2.1.2.02.01.002 </t>
  </si>
  <si>
    <t>Productos alimenticios, bebidas y tabaco; textiles, prendas de vestir y productos de cuero </t>
  </si>
  <si>
    <t>220018 </t>
  </si>
  <si>
    <t>220019 </t>
  </si>
  <si>
    <t>2.1.2.02.01.004 </t>
  </si>
  <si>
    <t>Productos metalicos y paquetes de software </t>
  </si>
  <si>
    <t>220020 </t>
  </si>
  <si>
    <t>220021 </t>
  </si>
  <si>
    <t>220022 </t>
  </si>
  <si>
    <t>220023 </t>
  </si>
  <si>
    <t>220024 </t>
  </si>
  <si>
    <t>220025 </t>
  </si>
  <si>
    <t>220026 </t>
  </si>
  <si>
    <t>2.3.2.02 </t>
  </si>
  <si>
    <t>Adquisición diferentes de Activos. </t>
  </si>
  <si>
    <t>2.3.2.02.01 </t>
  </si>
  <si>
    <t>Materiales y Suministros </t>
  </si>
  <si>
    <t>220079 </t>
  </si>
  <si>
    <t>2.3.2.02.01.002 </t>
  </si>
  <si>
    <t>Productos alimenticios, bebidas y tabaco; textiles, prendas de vestir y productos de cuero - COWORKING </t>
  </si>
  <si>
    <t>RDB </t>
  </si>
  <si>
    <t>220080 </t>
  </si>
  <si>
    <t>2.3.2.02.01.003 </t>
  </si>
  <si>
    <t>Otros BieneS transportables (excepto productos metálicos, maquinaria y equipo) - CDE </t>
  </si>
  <si>
    <t>220027 </t>
  </si>
  <si>
    <t>220083 </t>
  </si>
  <si>
    <t>2.3.2.02.02.006.02 </t>
  </si>
  <si>
    <t>Servicios de alojamiento; servicios de suministro de comidas y bebidas; servicios de transporte; y servicios de distribución de electricidad, gas y agua - PROGRESA </t>
  </si>
  <si>
    <t>220028 </t>
  </si>
  <si>
    <t>220029 </t>
  </si>
  <si>
    <t>220082 </t>
  </si>
  <si>
    <t>2.3.2.02.02.007.03 </t>
  </si>
  <si>
    <t>Servicios financieros y servicios conexos, servicios inmobiliarios y servicios de leasing - PROGRESA </t>
  </si>
  <si>
    <t>2.3.2.02.02.008. </t>
  </si>
  <si>
    <t>Servicios restados a las empresas y servicios de producción </t>
  </si>
  <si>
    <t>220084 </t>
  </si>
  <si>
    <t>2.3.2.02.02.008.01 </t>
  </si>
  <si>
    <t>Ss. prestados a las empr. y ss. de Prod. - BGA PROGRESA </t>
  </si>
  <si>
    <t>220030 </t>
  </si>
  <si>
    <t>220031 </t>
  </si>
  <si>
    <t>220032 </t>
  </si>
  <si>
    <t>220033 </t>
  </si>
  <si>
    <t>220034 </t>
  </si>
  <si>
    <t>220035 </t>
  </si>
  <si>
    <t>220085 </t>
  </si>
  <si>
    <t>2.3.2.02.02.009.07 </t>
  </si>
  <si>
    <t>Ss. para la comunidad, soc. y pers.- BGA PROGRESA </t>
  </si>
  <si>
    <t>2.3.6 </t>
  </si>
  <si>
    <t>Adquisicion de Activos Financieros </t>
  </si>
  <si>
    <t>2.3.6.01 </t>
  </si>
  <si>
    <t>Concesión de Prestamos </t>
  </si>
  <si>
    <t>2.3.6.01.04 </t>
  </si>
  <si>
    <t>A Personas Naturales </t>
  </si>
  <si>
    <t>2.3.6.01.04.003. </t>
  </si>
  <si>
    <t>Fondo de Prestamos Banca </t>
  </si>
  <si>
    <t>220081 </t>
  </si>
  <si>
    <t>2.3.6.01.04.003.01 </t>
  </si>
  <si>
    <t>220087 </t>
  </si>
  <si>
    <t>2.3.6.01.04.003.02 </t>
  </si>
  <si>
    <t>Fondo Prestamos Banca - BGA PROGRESA </t>
  </si>
  <si>
    <t>Apoyar los procesos administrativos, juridicos y de control interno del IMEBU.
Realizar acompañamiento, seguimiento y control de los programas y proyectos misionales del IMEBU.</t>
  </si>
  <si>
    <t>Asesorar a emprendedores y empresarios en programas de formación empresarial (Modelo de Negocios y diseño Planes de Mejora).
Implementar Estrategia comunitaria para el emprendimiento y el desarrollo empresarial.
Formulación de la estrategia de reactivación y sostenimiento de la economía.</t>
  </si>
  <si>
    <t>Otorgar créditos no condonables para el fortalecimiento financiero de empresas y/o emprendimientos
Otorgar créditos condonables para el fortalecimiento financiero de proyectos productivos, empresas y/o emprendimientos de población vulnerable</t>
  </si>
  <si>
    <t>Brindar formación en competencias personales y/o técnicas para el trabajo
Realizar intermediación laboral entre oferentes de trabajo y buscadores de empleo.
Ofrecer acompañamiento a las empresas en la estructuración y selección de perfiles adecuados a sus requerimientos.
Formular la política pública de empleo y trabajo decente de la ciudad.
Garantizar la operatividad y continuidad del programa de empleo y la oficina de empleabilidad del Instituto Municipal de Empleo y fomento empresarial - IMEBU.</t>
  </si>
  <si>
    <t>2.3.2.02.02.007.01
2.3.2.02.02.009.05</t>
  </si>
  <si>
    <t>2.3.2.02.02.006.01
2.3.2.02.02.007.02
2.3.2.02.02.009.03</t>
  </si>
  <si>
    <t>2.3.2.02.02.009.01
2.3.2.02.02.009.02</t>
  </si>
  <si>
    <r>
      <t>Fecha aprobación:</t>
    </r>
    <r>
      <rPr>
        <sz val="11"/>
        <rFont val="Arial"/>
        <family val="2"/>
      </rPr>
      <t xml:space="preserve"> Marzo-06-2023</t>
    </r>
  </si>
  <si>
    <t>RECURSOS APROPIADOS</t>
  </si>
  <si>
    <t>RECURSOS COMPROMETIDOS</t>
  </si>
  <si>
    <t>RECURSOS OBLIGADOS</t>
  </si>
  <si>
    <t>TOTAL APROPIADO</t>
  </si>
  <si>
    <t>TOTAL COMPROMETIDO</t>
  </si>
  <si>
    <t>TOTAL OBLIGADO</t>
  </si>
  <si>
    <t>Meta a Septiembre</t>
  </si>
  <si>
    <t>MAXIMILIANO GARAVITO</t>
  </si>
  <si>
    <t>001-2023</t>
  </si>
  <si>
    <t>CA</t>
  </si>
  <si>
    <t xml:space="preserve"> </t>
  </si>
  <si>
    <t>Periodo comprendido entre 01-01-2023 y 28-02-2023</t>
  </si>
  <si>
    <t>Fecha de Impresión: 01.03.2023 Hora: 11:48:am</t>
  </si>
  <si>
    <t>PESO</t>
  </si>
  <si>
    <t>No. Meta (la del PA)</t>
  </si>
  <si>
    <t>Meta PDM (Copiar la meta del PA)</t>
  </si>
  <si>
    <t>Nombre proyecto de inversión</t>
  </si>
  <si>
    <t>Objeto de la contratación/pago/transferencia/etc</t>
  </si>
  <si>
    <t>No. contrato/convenio/pago/resolución/etc</t>
  </si>
  <si>
    <t>Tipo de contrato</t>
  </si>
  <si>
    <t>Modalidad</t>
  </si>
  <si>
    <t>Nombre Contratista</t>
  </si>
  <si>
    <t>Fecha RP</t>
  </si>
  <si>
    <t>Total apropiado</t>
  </si>
  <si>
    <t>Total comprometido</t>
  </si>
  <si>
    <t>Total obligado (pagos+cxp)</t>
  </si>
  <si>
    <t>Referencia Secop II</t>
  </si>
  <si>
    <t>PRESTAR LOS SERVICIOS PROFESIONALES DE CARÁCTER TEMPORAL PARA BRINDAR APOYO EN LA COORDINACIÓN DE PROYECTOS DE INNOVACIÓN SOCIAL, EN EL MARCO DEL PROGRAMA MISIONAL DE LA ENTIDAD COWORKING.</t>
  </si>
  <si>
    <t>PRESTAR LOS SERVICIOS PROFESIONALES DE CARÁCTER TEMPORAL PARA APOYAR LA GESTIÓN, RECEPCIÓN Y ENTREGA DE HERRAMIENTAS TECNOLÓGICAS, REQUERIDAS PARA EL PROCESO DE ACELERACIÓN EMPRESARIAL EN EL MARCO DEL PROGRAMA COWORKING DE LA ENTIDAD.</t>
  </si>
  <si>
    <t>PRESTAR LOS SERVICIOS PROFESIONALES DE CARÁCTER TEMPORAL PARA BRINDAR APOYO EN ESTRATEGIAS DIGITALES Y AUTOMATIZACIÓN DE MARKETING, DIRIGIDO A EMPRESARIOS Y EMPRENDEDORES DE LA CIUDAD EN EL MARCO DE LA ESTRATEGIA AVANZA BGA-PROGRAMA COWORKING DEL IMEBU.</t>
  </si>
  <si>
    <t>PRESTAR LOS SERVICIOS PROFESIONALES DE CARACTER TEMPORAL PARA BRINDAR APOYO Y SEGUIMIENTO TECNICO, ADMINISTRATIVO Y COMERCIAL A EMPRENDEDORES Y EMPRESARIOS DE LA CIUDAD, DE ACUERDO A LA ESTRATEGIA INCUBADORA DE EMPRENDIMIENTOS, EN EL MARCO DEL PROGRAMA MISIONAL COWORKING DEL IMEBU</t>
  </si>
  <si>
    <t>PRESTAR LOS SERVICIOS PROFESIONALES DE CARÁCTER TEMPORAL PARA COADYUVAR EN LA COORDINACIÓN, PUESTA EN MARCHA Y SEGUIMIENTO DE LAS ACCIONES REQUERIDAS BAJO LA ESTRATEGIA DE INCUBACIÓN EMPRESARIAL CREA BGA, EN EL MARCO DEL PROGRAMA COWORKING DEL IMEBU.</t>
  </si>
  <si>
    <t>PRESTAR LOS SERVICIOS PROFESIONALES DE CARÁCTER TEMPORAL PARA APOYAR EN LAS DIFERENTES ESTRATEGIAS DE MARKETING A EMPRESARIOS Y EMPRENDEDORES DE LA CIUDAD, EN EL MARCO DEL PROGRAMA COWORKING DEL IMEBU</t>
  </si>
  <si>
    <t>PRESTAR LOS SERVICIOS PROFESIONALES DE CARÁCTER TEMPORAL COMO PRODUCTOR Y FOTÓGRAFO QUE CONTRIBUYA A IMPULSAR Y FORTALECER LAS CAMPAÑAS CREATIVAS DE EMPRESARIOS Y EMPRENDEDORES DE LA CIUDAD, EN EL MARCO DEL PROGRAMA COWORKING DEL IMEBU</t>
  </si>
  <si>
    <t>PRESTAR LOS SERVICIOS PROFESIONALES DE CARÁCTER TEMPORAL COMO DISEÑADOR GRÁFICO, PARA CONTRIBUIR EN EL DISEÑO DE PIEZAS GRÁFICAS QUE PERMITAN IMPULSAR Y FORTALECER LAS CAMPAÑAS CREATIVAS DE EMPRESARIOS Y EMPRENDEDORES DE LA CIUDAD DE BUCARAMANGA, EN EL MARCO DEL PROGRAMA COWORKING DEL IMEBU</t>
  </si>
  <si>
    <t>PRESTAR LOS SERVICIOS PROFESIONALES DE CARÁCTER TEMPORAL PARA BRINDAR APOYO Y ACOMPAÑAMIENTO A EMPRESARIOS Y EMPRENDEDORES DE LA CIUDAD, EN EL DISEÑO Y CREACIÓN DE PÁGINAS WEB EN EL MARCO DEL PROGRAMA COWORKING DEL IMEBU</t>
  </si>
  <si>
    <t>AUNAR ESFUERZOS TÉCNICOS, ADMINISTRATIVOS, OPERATIVOS Y ECONÓMICOS PARA COORDINAR ADMINISTRATIVAMENTE LOS CENTROS DE DESARROLLO EMPRESARIAL Y EMPLEABILIDAD - CDE, UBICADOS EN LOS BARRIOS CHAPINERO Y KENNEDY, Y BRINDAR EL ACOMPAÑAMIENTO EN LA RUTA DE EMPLEO DE LOS TRES CDE, CHAPINERO, KENNEY Y CAFÉ MADRID A PARTIR DEL MODELO DE OPERACIÓN VIGENTE</t>
  </si>
  <si>
    <t>COMFENALCO SANTANDER</t>
  </si>
  <si>
    <t>https://community.secop.gov.co/Public/Tendering/OpportunityDetail/Index?noticeUID=CO1.NTC.4023222&amp;isFromPublicArea=True&amp;isModal=False</t>
  </si>
  <si>
    <t>AUNAR ESFUERZOS TÉCNICOS, ADMINISTRATIVOS, OPERATIVOS Y ECONÓMICOS PARA COORDINAR ADMINISTRATIVAMENTE EL CENTRO DE DESARROLLO EMPRESARIAL Y EMPLEABILIDAD - CDE, UBICADO EN EL BARRIO CAFÉ MADRID Y PRESTAR EL ACOMPAÑAMIENTO EN LAS RUTAS DE EMPRENDIMIENTO Y DESARROLLO EMPRESARIAL DE TRES CDE A PARTIR DE LO SEÑALADO EN EL MODELO DE OPERACIÓN VIGENTE EN LA CIUDAD DE BUCARAMANGA</t>
  </si>
  <si>
    <t>002-2023</t>
  </si>
  <si>
    <t>CAMARA DE COMERCIO DE BUCARAMANGA</t>
  </si>
  <si>
    <t>https://community.secop.gov.co/Public/Tendering/OpportunityDetail/Index?noticeUID=CO1.NTC.4042930&amp;isFromPublicArea=True&amp;isModal=False</t>
  </si>
  <si>
    <t>ENTREGAR A TITULO DE ARRENDAMIENTO A FAVOR DEL INSTITUTO MUNICIPAL DE EMPLEO Y FOMENTO EMPRESARIAL DEL MUNICIPIO DE BUCARAMANGA -IMEBU, EL BIEN INMUEBLE UBICADO EN LA CARRERA 15 No. 2-71, PARA EL FUNCIONAMIENTO DEL CENTRO DE DESARROLLO EMPRESARIAL Y DE EMPLEABILIDAD -CDE SEDE CHAPINERO. CA CD-003 DE 2023.</t>
  </si>
  <si>
    <t>ARRENDAMIENTO</t>
  </si>
  <si>
    <t>CAMARGO GUTIERREZ FLOR HELENA</t>
  </si>
  <si>
    <t>2.3.2.02.02.007.02</t>
  </si>
  <si>
    <t>https://community.secop.gov.co/Public/Tendering/OpportunityDetail/Index?noticeUID=CO1.NTC.4061054&amp;isFromPublicArea=True&amp;isModal=False</t>
  </si>
  <si>
    <t>ARRENDAR EL SALON DENOMINADO "GRAN SALON", UBICADO EN EL CENTRO DE CONVENCIONES Y EVENTOS DE NEOMUNDO DE BUCARAMANGA PARA EL MONTAJE Y DESMONTAJE DEL EVENTO EXPOASOINDUCALS CUERO 2023, COMO APOYO A LOS PROCESOS DE REACTIVACIÓN ECONÓMICA Y DEL EMPLEO ADELANTADOS POR EL INSTITUTO MUNICIPAL DE EMPLEO Y FOMENTO EMPRESARIAL DEL MUNICIPIO DE BUCARAMANGA -IMEBU.</t>
  </si>
  <si>
    <t>CD</t>
  </si>
  <si>
    <t>CORPORACION CENTRO DE CONVENCIONES, CIENCIA, TECNOLOGIA, INNOVACION Y CULTURA DE</t>
  </si>
  <si>
    <t>PRESTAR LOS SERVICIOS PROFESIONALES DE CARÁCTER TEMPORAL PARA COADYUVAR EN LA COORDINACIÓN Y PUESTA EN MARCHA DE LAS ACCIONES REQUERIDAS DENTRO DE LA ESTRATEGIA MARKETPLACE, EN EL MARCO DEL PROYECTO DE FORTALECIMIENTO DEL CENTRO DE DESARROLLO EMPRESARIAL Y DE EMPLEABILIDAD DE BUCARAMANGA - CDE</t>
  </si>
  <si>
    <t>PRESTAR LOS SERVICIOS PROFESIONALES DE CARÁCTER TEMPORAL, PARA COADYUVAR EN LA PUESTA EN MARCHA Y ACOMPAÑAMIENTO DE LAS ACCIONES REALIZADAS DENTRO DE LA ESTRATEGIA DE REACTIVACIÓN ECONÓMICA - SOMOS LOCALES DEL IMEBU.</t>
  </si>
  <si>
    <t>PRESTAR LOS SERVICIOS PROFESIONALES DE CARÁCTER TEMPORAL PARA APOYAR LOS DIFERENTES EVENTOS COMERCIALES QUE CONTRIBUYEN A LA GENERACIÓN DE ESTRATEGIAS PARA IMPULSAR A LOS EMPRESARIOS Y/O EMPRENDEDORES PRIORIZADOS EN EL MARCO DE LA ESTRATEGIA DE REACTIVACIÓN ECONÓMICA SOMOS LOCALES CDE</t>
  </si>
  <si>
    <t>PRESTAR LOS SERVICIOS PROFESIONALES COMO ABOGADO DE CARÁCTER TEMPORAL PARA BRINDAR ASESORÍA JURÍDICA Y ACOMPAÑAR A EMPRESARIOS Y EMPRENDEDORES EN LAS GESTIONES REQUERIDAS DENTRO DEL PROCESO DE FORMALIZACIÓN EMPRESARIAL DEL CENTRO DE DESARROLLO EMPRESARIAL - CDE DEL IMEBU.</t>
  </si>
  <si>
    <t>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t>
  </si>
  <si>
    <t>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t>
  </si>
  <si>
    <t>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SOMOS LOCALES DE LOS CENTROS DE DESARROLLO EMPRESARIAL CDE</t>
  </si>
  <si>
    <t>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EMPLEABIBLIDAD DE BUCARAMANGA - CDE.</t>
  </si>
  <si>
    <t>067-2023</t>
  </si>
  <si>
    <t>PEDROZO LOPEZ DAVID ALEJANDRO</t>
  </si>
  <si>
    <t>https://community.secop.gov.co/Public/Tendering/OpportunityDetail/Index?noticeUID=CO1.NTC.3950346&amp;isFromPublicArea=True&amp;isModal=False</t>
  </si>
  <si>
    <t>PRESTAR LOS SERVICIOS PROFESIONALES DE CARÁCTER TEMPORAL PARA COADYUVAR EN LA PRODUCCIÓN Y FOTOGRAFÍA CON EL FIN DE IMPULSAR Y FORTALECER LA ESTRATEGIA MARKETPLACE, EN EL MARCO DEL PROYECTO DE FORTALECIMIENTO DEL CENTRO DE DESARROLLO EMPRESARIAL Y DE EMPLEABILIDAD DE BUCARAMANGA CDE</t>
  </si>
  <si>
    <t>PRESTAR LOS SERVICIOS PROFESIONALES DE CARÁCTER TEMPORAL PARA APOYAR LAS ACCIONES ENCAMINADAS A LA GENERACIÓN DE ALIANZAS Y/O CONVENIOS QUE CONLLEVEN AUNAR ESFUERZOS QUE PERMITAN LA FORMALIZACIÓN E IMPLEMENTACIÓN DE LAS ESTRATEGIAS DE INCLUSIÓN PRODUCTIVA DEL IMEBU</t>
  </si>
  <si>
    <t>PRESTAR LOS SERVICIOS PROFESIONALES DE CARÁCTER TEMPORAL QUE COADYUVE EN EL DISEÑO Y TRANSFORMACIÓN VIRTUAL DE FORMA EFICIENTE E INTERACTIVA, A TRAVÉS DE LA MAQUETACIÓN DE SITIOS WEB PARA EMPRENDEDORES Y/O EMPRESARIOS PRIORIZADOS DENTRO DE LA ESTRATEGIA MARKETPLACE, EN EL MARCO DEL PROYECTO DE FORTALECIMIENTO DEL CENTRO DE DESARROLLO EMPRESARIAL Y DE EMPLEABILIDAD DE BUCARAMANGA - CDE</t>
  </si>
  <si>
    <t>PRESTACIÓN DE SERVICIOS DE APOYO A LA GESTIÓN, PARA CONTRIBUIR EN LAS ACTIVIDADES LOGÍSTICAS Y TÉCNICAS QUE SE REQUIERAN EN LAS COMUNAS Y/O CORREGIMIENTOS DE BUCARAMANGA, DENTRO DE LA ESTRATEGIA DE REACTIVACIÓN ECONOMICA - SOMOS LOCALES DEL IMEBU.</t>
  </si>
  <si>
    <t>PRESTAR LOS SERVICIOS PROFESIONALES DE CARÁCTER TEMPORAL, PARA APOYAR LOS DIFERENTES EVENTOS Y ACTIVIDADES COMERCIALES A CARGO DEL IMEBU E INCLUIDOS EN LA AGENDA DEL MUNICIPIO DE BUCARAMANGA, EN EL MARCO DE LA ESTRATEGIA DE REACTIVACIÓN ECONÓMICA -SOMOS LOCALES CDE.</t>
  </si>
  <si>
    <t>070-2023</t>
  </si>
  <si>
    <t>DUARTE GARCIA ADRIANA PATRICIA</t>
  </si>
  <si>
    <t>https://community.secop.gov.co/Public/Tendering/OpportunityDetail/Index?noticeUID=CO1.NTC.3960919&amp;isFromPublicArea=True&amp;isModal=False</t>
  </si>
  <si>
    <t>PRESTACIÓN DE SERVICIOS DE APOYO A LA GESTIÓN, PARA COADYUVAR EN LAS ACTIVIDADES OPERATIVAS, LOGÍSTICAS Y ASISTENCIALES QUE SE REQUIERAN DENTRO DE LA AGENDA DE EVENTOS COMERCIALES Y LOS ESPACIOS DE DIÁLOGOS ESTABLECIDOS EN LOS GRUPOS DE VALOR Y/O SECTORES PRIORIZADOS EN LAS COMUNAS Y/O CORREGIMIENTOS DE BUCARAMANGA.</t>
  </si>
  <si>
    <t xml:space="preserve">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EMPLEABILIDAD DE BUCARAMANGA -CDE. </t>
  </si>
  <si>
    <t>068-2023</t>
  </si>
  <si>
    <t>RAMIREZ RIVERA ROBERTO CARLOS</t>
  </si>
  <si>
    <t>https://community.secop.gov.co/Public/Tendering/OpportunityDetail/Index?noticeUID=CO1.NTC.3950668&amp;isFromPublicArea=True&amp;isModal=False</t>
  </si>
  <si>
    <t xml:space="preserve">PRESTAR LOS SERVICIOS PROFESIONALES DE CARÁCTER TEMPORAL PARA CONTRIBUIR EN LAS GESTIONES TÉCNICAS REQUERIDAS DENTRO DE LA AGENDA DE EVENTOS COMERCIALES Y/O DIÁLOGOS CON LOS GRUPOS DE VALOR Y/O SECTORES PRIORIZADOS DE LAS COMUNAS Y/O CORREGIMIENTOS DE BUCARAMANGA, EN EL MARCO DE LA ESTRATEGIA PARA LA REACTIVACIÓN ECONÓMICA -SOMOS LOCALES DEL IMEBU. </t>
  </si>
  <si>
    <t>072-2023</t>
  </si>
  <si>
    <t>GUEVARA JAIMES OSCAR DAVID</t>
  </si>
  <si>
    <t>https://community.secop.gov.co/Public/Tendering/OpportunityDetail/Index?noticeUID=CO1.NTC.3971925&amp;isFromPublicArea=True&amp;isModal=False</t>
  </si>
  <si>
    <t>ARRENDAR EL SALÓN PRINCIPAL, UBICADO EN EL CLUB DEL COMERCIO DE BUCARAMANGA PARA EL MONTAJE Y DESMONTAJE DEL EVENTO "EXPOCALZADO BUCARAMANGA 2023", COMO APOYO A LOS PROCESOS DE REACTIVACIÓN ECONÓMICA Y DEL EMPLEO ADELANTADOS POR EL IMEBU EN EL MUNICIPIO DE BUCARAMANGA, DE ACUERDO A LAS ESPECIFICACIONES TÉCNICAS ESTABLECIDAS POR EL INSTITUTO MUNICIPAL DE EMPLEO Y FOMENTO EMPRESARIAL DEL MUNICIPIO DE BUCARAMANGA -IMEBU. CD002, ARRENDAMIENTO.</t>
  </si>
  <si>
    <t>CLUB DEL COMERCIO DE BUCARAMANGA S.A.</t>
  </si>
  <si>
    <t xml:space="preserve">https://community.secop.gov.co/Public/Tendering/OpportunityDetail/Index?noticeUID=CO1.NTC.4042521&amp;isFromPublicArea=True&amp;isModal=False
</t>
  </si>
  <si>
    <t>PRESTAR LOS SERVICIOS PROFESIONALES DE CARÁCTER TEMPORAL COMO COMUNICADOR SOCIAL, QUE CONTRIBUYA A LA VISIBILIZACIÓN EN COMUNAS Y CORREGIMIENTOS DEL MUNICIPIO DE BUCARAMANGA, DE LA GESTIÓN, ARTICULACIÓN E IMPLEMENTACIÓN DE PLANES, PROGRAMAS Y PROYECTOS DEL IMEBU EN EL MARCO DE LA ESTRATEGIA DE REACTIVACIÓN ECONÓMICA.</t>
  </si>
  <si>
    <t>PRESTACIÓN DE SERVICIOS DE APOYO A LA GESTIÓN, PARA CONTRIBUIR EN LAS ACTIVIDADES LOGÍSTICAS, OPERATIVAS Y ASISTENCIALES QUE SE REQUIERAN EN LAS COMUNAS Y/O CORREGIMIENTOS DE BUCARAMANGA, DENTRO DE LA ESTRATEGIA DE REACTIVACIÓN ECONOMICA - SOMOS LOCALES DEL IMEBU.</t>
  </si>
  <si>
    <t>PRESTACIÓN DE SERVICIOS DE APOYO A LA GESTIÓN, PARA CONTRIBUIR EN LAS ACTIVIDADES LOGÍSTICAS, OPERATIVAS Y ASISTENCIALES QUE SE REQUIERAN EN LAS COMUNAS Y/O CORREGIMIENTOS DE BUCARAMANGA, DENTRO DE LA ESTRATEGIA DE REACTIVACIÓN ECONÓMICA -SOMOS LOCALES DEL IMEBU.</t>
  </si>
  <si>
    <t>075-2023</t>
  </si>
  <si>
    <t>BAUTISTA GALLO CLAUDIA MILENA</t>
  </si>
  <si>
    <t>https://community.secop.gov.co/Public/Tendering/OpportunityDetail/Index?noticeUID=CO1.NTC.4041724&amp;isFromPublicArea=True&amp;isModal=False</t>
  </si>
  <si>
    <t>PRESTACIÓN DE SERVICIOS DE APOYO A LA GESTION PARA CONTRIBUIR EN LAS ACTIVIDADES LOGÍSTICAS Y TÉCNICAS QUE SE REQUIERAN EN LAS COMUNAS Y/O CORREGIMIENTOS DE BUCARAMANGA, DENTRO DE LA ESTRATEGIA DE REACTIVACIÓN ECONOMICA SOMOS LOCALES DEL IMEBU</t>
  </si>
  <si>
    <t>PRESTAR LOS SERVICIOS DE APOYO A LA GESTIÓN PARA COADYUVAR EN EL ANALISIS, DISEÑO, DESARROLLO, PRUEBAS, MANTENIMIENTO Y SOPORTE DE LOS SISTEMAS DE INFORMACIÓN Y SOLUCIONES DIGITALES, SEGÚN LAS NECESIDADES DE LOS CENTRO DE DESARROLLO EMPRESARIAL DEL IMEBU</t>
  </si>
  <si>
    <t>085-2023</t>
  </si>
  <si>
    <t xml:space="preserve">https://community.secop.gov.co/Public/Tendering/OpportunityDetail/Index?noticeUID=CO1.NTC.4091147&amp;isFromPublicArea=True&amp;isModal=False
</t>
  </si>
  <si>
    <t>TODAVÍA NO SE CUENTA CON CONTRATO</t>
  </si>
  <si>
    <t>ASESORES CDE</t>
  </si>
  <si>
    <t>PRESTAR LOS SERVICIOS PROFESIONALES DE CARÁCTER TEMPORAL, PARA BRINDAR APOYO TÉCNICO A LA POBLACIÓN VULNERABLE DEL MUNICIPIO DE BUCARAMANGA, EN LAS GESTIONES REQUERIDAS PARA PARTICIPAR EN LAS DIFERENTES CONVOCATORIAS ADELANTADAS EN PRO DE LA INCLUSIÓN LABORAL, LA GENERACIÓN DE INGRESOS Y SOSTENIBILIDAD DE NUEVOS NEGOCIOS</t>
  </si>
  <si>
    <t>PRESTAR LOS SERVICIOS PROFESIONALES DE CARÁCTER TEMPORAL, PARA APOYAR LA GESTIÓN ADMINISTRATIVA DEL SUPERVISOR DE CONVENIOS Y/O CONTRATOS SUSCRITOS EN EL MARCO DEL FONDO DE FOMENTO Y CRÉDITO DE APOYO DEL IMEBU BANCA CIUDADANA.</t>
  </si>
  <si>
    <t>PRESTAR LOS SERVICIOS PROFESIONALES DE CARÁCTER TEMPORAL PARA APOYAR LA COORDINACIÓN, ORIENTACIÓN Y ACOMPAÑAMIENTO AL PROGRAMA MISIONAL BANCA CIUDADANA DEL IMEBU.</t>
  </si>
  <si>
    <t xml:space="preserve">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 </t>
  </si>
  <si>
    <t>065-2023</t>
  </si>
  <si>
    <t>BONILLA CORTEZ SARAY VIVIANA</t>
  </si>
  <si>
    <t>https://community.secop.gov.co/Public/Tendering/OpportunityDetail/Index?noticeUID=CO1.NTC.3904108&amp;isFromPublicArea=True&amp;isModal=False</t>
  </si>
  <si>
    <t>PRESTACIÓN DE SERVICIOS DE APOYO A LA GESTIÓN, PARA COADYUVAR EN LAS ACTIVIDADES COMERCIALES REQUERIDAS EN EL MARCO DEL PROGRAMA BANCA CIUDADANA DEL IMEBU, QUE CONTRIBUYAN A INCENTIVAR EL EMPRENDIMIENTO Y FORTALECER LAS EMPRESAS, MICROEMPRESAS Y UNIDADES PRODUCTIVAS EN LA CIUDAD DE BUCARAMANGA.</t>
  </si>
  <si>
    <t>077-2023</t>
  </si>
  <si>
    <t>GUTIERREZ LOSADA PAULA ANDREA</t>
  </si>
  <si>
    <t xml:space="preserve">https://community.secop.gov.co/Public/Tendering/OpportunityDetail/Index?noticeUID=CO1.NTC.4042716&amp;isFromPublicArea=True&amp;isModal=False
</t>
  </si>
  <si>
    <t>PRESTAR LOS SERVICIOS PROFESIONALES DE CARÁCTER TEMPORAL PARA APOYAR LA RECOLECCIÓN, CLASIFICACIÓN, ADMINISTRACIÓN, ANÁLISIS Y SEGUIMIENTO DE INFORMACIÓN EN EL MARCO DEL PROGRAMA BANCA CIUDADANA ADELANTADO POR EL INSTITUTO MUNICIPAL DE EMPLEO Y FOMENTO EMPRESARIAL DEL MUNICIPIO DE BUCARAMANGA -IMEBU.</t>
  </si>
  <si>
    <t>078-2023</t>
  </si>
  <si>
    <t>OVIEDO URIBE OMAR GABRIEL</t>
  </si>
  <si>
    <t>https://community.secop.gov.co/Public/Tendering/OpportunityDetail/Index?noticeUID=CO1.NTC.4043122&amp;isFromPublicArea=True&amp;isModal=False</t>
  </si>
  <si>
    <t>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t>
  </si>
  <si>
    <t>PRESTAR SERVICIOS DE APOYO A LA GESTIÓN, PARA CONTRIBUIR EN LA ATENCIÓN A USUARIOS BUSCADORES DE EMPLEO QUE REQUIERAN LOS SERVICIOS DE LA AGENCIA DE GESTIÓN Y COLOCACIÓN DE EMPLEO DEL IMEBU.</t>
  </si>
  <si>
    <t>PRESTACIÓN DE SERVICIOS DE APOYO A LA GESTÓN DE MANERA TEMPORAL, EN LA DIFUSIÓN Y ORIENTACIÓN A USUARIOS, DE ACUERDO A LOS SERVICIOS QUE PRESTA LA AGENCIA PÚBLICA DE EMPLEO DEL IMEBU Y EL CENTRO DE ATENCIÓN MUNICIPAL ESPECIALIZADO - CAME DE LA ALCALDIA DE BUCARAMANGA.</t>
  </si>
  <si>
    <t>PRESTAR LOS SERVICIOS PROFESIONALES DE CARÁCTER TEMPORAL, PARA DESAROLLAR Y FORTALECER LAS COMPETENCIAS LABORALES A TRAVES DE TALLERES, CAPACITACIONES Y/O CONFERENCIAS, COMO PARTE DE LOS SERVICIOS QUE BRINDA LA AGENCIA DE GESTIÓN Y COLOCACIÓN DE EMPLEO DEL IMEBU</t>
  </si>
  <si>
    <t>PRESTAR LOS SERVICIOS PROFESIONALES DE CARÁCTER TEMPORAL PARA GESTIONAR, ARTICULAR E IMPLEMENTAR ACCIONES Y ESTRATEGIAS EMPRESARIALES EN EL MARCO DE PROGRAMAS ESPECIALES DE EMPLEO, A TRAVÉS DE LA AGENCIA DE GESTIÓN Y COLOCACIÓN DE EMPLEO DEL IMEBU.</t>
  </si>
  <si>
    <t>PRESTAR LOS SERVICIOS PERSONALES Y DE APOYO A LA GESTIÓN, PARA COADYUVAR EN LA IMPLEMENTACIÓN Y DESARROLLO DE ESTRATEGIAS EMPRESARIALES EN EL MARCO DE LOS PROGRAMAS ESPECIALES DE LA AGENCIA DE GESTIÓN Y COLOCACIÓN DE EMPLEO DE LA ENTIDAD.</t>
  </si>
  <si>
    <t>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t>
  </si>
  <si>
    <t>PRESTAR LOS SERVICIOS PERSONALES Y DE APOYO A LA GESTIÓN, PARA DIFUNDIR Y BRINDAR ATENCIÓN A USUARIOS BUSCADORES DE EMPLEO Y EMPRESARIOS, DE ACUERDO A LOS SERVICIOS QUE PRESTA LA AGENCIA PÚBLICA DE EMPLEO DEL IMEBU</t>
  </si>
  <si>
    <t>PRESTAR LOS SERVICIOS PROFESIONALES DE CARÁCTER TEMPORAL COMO PSICÓLOGA, PARA BRINDAR ORIENTACIÓN E INTERMEDIACIÓN LABORAL, PARA USUARIOS Y EMPRESARIOS, EN EL MARCO DE LOS SERVICIOS QUE SE BRINDAN A TRAVES DE LA AGENCIA DE GESTIÓN Y COLOCACIÓN DE EMPLEO DEL IMEBU</t>
  </si>
  <si>
    <t>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t>
  </si>
  <si>
    <t>PRESTAR LOS SERVICIOS PROFESIONALES DE CARÁCTER TEMPORAL PARA APOYAR LA COORDINACIÓN, ORIENTACIÓN Y ACOMPAÑAMIENTO AL PROGRAMA MISIONAL DE EMPLEO Y EMPLEABILIDAD EN LA AGENCIA DE GESTIÓN Y COLOCACIÓN DE EMPLEO DEL IMEBU.</t>
  </si>
  <si>
    <t>PRESTAR LOS SERVICIOS PROFESIONALES DE CARÁCTER TEMPORAL PARA APOYAR LOS PROCESOS ADMINISTRATIVOS, DE ORIENTACION Y ESTRATEGIAS DE ATENCION PARA EL EMPLEO Y EMPRENDIMIENTO EN EL MARCO DE LOS SERVICIOS MISIONALES QUE SE BRINDAN EN EL IMEBU.</t>
  </si>
  <si>
    <t>https://community.secop.gov.co/Public/Tendering/OpportunityDetail/Index?noticeUID=CO1.NTC.3737730&amp;isFromPublicArea=True&amp;isModal=False</t>
  </si>
  <si>
    <t>PRESTAR LOS SERVICIOS PROFESIONALES DE CARÁCTER TEMPORAL PARA APOYAR LA PLANEACIÓN, EJECUCIÓN Y SEGUIMIENTO DE PLANES, PROGRAMAS Y PROYECTOS ESTRATÉGICOS DE LA ENTIDAD QUE PUEDAN GENERAR UN IMPACTO ECONOMICO POSITIVO EN LA CIUDAD</t>
  </si>
  <si>
    <t>https://community.secop.gov.co/Public/Tendering/OpportunityDetail/Index?noticeUID=CO1.NTC.3739125&amp;isFromPublicArea=True&amp;isModal=False</t>
  </si>
  <si>
    <t>PRESTAR LOS SERVICIOS PROFESIONALES DE CARÁCTER TEMPORAL PARA APOYAR LAS GESTIONES ADMINISTRATIVAS EN LA SUBDIRECCIÓN TÉCNICA, ACORDE CON LOS PROCEDIMIENTOS INTERNOS IMPLEMENTADOS POR LA ENTIDAD.</t>
  </si>
  <si>
    <t>https://community.secop.gov.co/Public/Tendering/OpportunityDetail/Index?noticeUID=CO1.NTC.3739956&amp;isFromPublicArea=True&amp;isModal=False</t>
  </si>
  <si>
    <t>PRESTAR LOS SERVICIOS PROFESIONALES DE CARÁCTER TEMPORAL PARA APOYAR EL OBSERVATORIO ECONOMICO DEL IMEBU EN LA GESTIÓN, PROCESAMIENTO Y TRATAMIENTO DE DATOS INTERNOS Y EXTERNOS GENERADOS POR LA ENTIDAD .</t>
  </si>
  <si>
    <t>https://community.secop.gov.co/Public/Tendering/OpportunityDetail/Index?noticeUID=CO1.NTC.3747362&amp;isFromPublicArea=True&amp;isModal=False</t>
  </si>
  <si>
    <t>PRESTAR SERVICIOS PROFESIONALES DE CARÁCTER TEMPORAL A LA SUBDIRECCIÓN ADMINISTRATIVA Y FINANCIERA PARA APOYAR LA GESTIÓN DE IMPLEMENTACIÓN Y SEGUIMIENTO DEL MODELO INTEGRADO DE PLANEACIÓN Y GESTIÓN MIPG EN EL INSTITUTO MUNICIPAL DE EMPLEO Y FOMENTO EMPRESARIAL DEL MUNICIPIO DE BUCARAMANGA IMEBU.</t>
  </si>
  <si>
    <t>https://community.secop.gov.co/Public/Tendering/OpportunityDetail/Index?noticeUID=CO1.NTC.3747812&amp;isFromPublicArea=True&amp;isModal=False</t>
  </si>
  <si>
    <t>PRESTAR SERVICIOS PROFESIONALES DE CARÁCTER TEMPORAL PARA APOYAR LAS DISTINTAS DEPENDENCIAS DE LA ENTIDAD, A TRAVÉS DE LAS GESTIONES QUE SE ADELANTAN DESDE EL ÁREA DE SISTEMAS DEL INSTITUTO MUNICIPAL DE EMPLEO Y FOMENTO EMPRESARIAL DEL MUNICIPIO DE BUCARAMANGA - IMEBU.</t>
  </si>
  <si>
    <t>https://community.secop.gov.co/Public/Tendering/OpportunityDetail/Index?noticeUID=CO1.NTC.3748320&amp;isFromPublicArea=True&amp;isModal=False</t>
  </si>
  <si>
    <t>PRESTAR LOS SERVICIOS PROFESIONALES DE CARÁCTER TEMPORAL COMO ABOGADO, PARA APOYAR Y GESTIONAR JURIDICAMENTE LOS DIFERENTES PROCESOS CONTRACTUALES QUE ADELANTE LA SUBDIRECCIÓN TÉCNICA EN SUS ETAPAS PRECONTRACTUAL, CONTRACTUAL Y POST CONTRACTUAL.</t>
  </si>
  <si>
    <t>https://community.secop.gov.co/Public/Tendering/OpportunityDetail/Index?noticeUID=CO1.NTC.3752972&amp;isFromPublicArea=True&amp;isModal=False</t>
  </si>
  <si>
    <t>PRESTAR SERVICIOS PROFESIONALES DE CARÁCTER TEMPORAL A LA SUBDIRECCIÓN ADMINISTRATIVA Y FINANCIERA PARA APOYAR LA ACTUALIZACIÓN, SEGUIMIENTO E IMPLEMENTACIÓN DE LOS INSTRUMENTOS ARCHIVÍSTICOS, ASÍ COMO LOS PLANES, PROGRAMAS Y PROCEDIMIENTOS DE GESTIÓN DOCUMENTAL EN EL MARCO DE LA POLÍTICA DE ARCHIVO DEL INSTITUTO MUNICIPAL DE EMPLEO Y FOMENTO EMPRESARIAL DE BUCARAMANGA - IMEBU.</t>
  </si>
  <si>
    <t>https://community.secop.gov.co/Public/Tendering/OpportunityDetail/Index?noticeUID=CO1.NTC.3770702&amp;isFromPublicArea=True&amp;isModal=False</t>
  </si>
  <si>
    <t>PRESTAR SERVICIOS PROFESIONALES DE CARÁCTER TEMPORAL PARA APOYAR LOS PROCESOS DE DISEÑO Y ELABORACIÓN DE MATERIAL GRÁFICO, QUE PERMITA LA VISIBILIZACIÓN Y POSICIONAMIENTO DE LOS PROGRAMAS, SERVICIOS Y PROCESOS QUE OFRECE EL INSTITUTO MUNICIPAL DE EMPLEO Y FOMENTO EMPRESARIAL DE BUCARAMANGA IMEBU.</t>
  </si>
  <si>
    <t>https://community.secop.gov.co/Public/Tendering/OpportunityDetail/Index?noticeUID=CO1.NTC.3780368&amp;isFromPublicArea=True&amp;isModal=False</t>
  </si>
  <si>
    <t>PRESTAR SERVICIOS PROFESIONALES DE CARÁCTER TEMPORAL A LA SUBDIRECCIÓN TÉCNICA PARA BRINDAR APOYO EN LA INCENTIVACIÓN DEL EMPRENDIMIENTO Y FORTALECIMIENTO DE EMPRESAS, MICROEMPRESAS Y UNIDADES PRODUCTIVAS, PARA EL ACCESO A CRÉDITOS A TRAVÉS DE LAS ALIANZAS DE LAS QUE FORMA PARTE EL INSTITUTO MUNICIPAL DE EMPLEO Y FOMENTO EMPRESARIAL DE BUCARAMANGA - IMEBU.</t>
  </si>
  <si>
    <t>https://community.secop.gov.co/Public/Tendering/OpportunityDetail/Index?noticeUID=CO1.NTC.3791324&amp;isFromPublicArea=True&amp;isModal=False</t>
  </si>
  <si>
    <t>PRESTAR LOS SERVICIOS PROFESIONALES DE CARÁCTER TEMPORAL PARA APOYAR LA RECOPILACIÓN, ALMACENAMIENTO, PROTECCIÓN Y USO DE DATOS DEL OBSERVATORIO ECONÓMICO DEL IMEBU, DE ACUERDO A LAS POLÍTICAS, HERRAMIENTAS Y PROCEDIMIENTOS DE LA ENTIDAD.</t>
  </si>
  <si>
    <t>https://community.secop.gov.co/Public/Tendering/OpportunityDetail/Index?noticeUID=CO1.NTC.3791383&amp;isFromPublicArea=True&amp;isModal=False</t>
  </si>
  <si>
    <t>PRESTAR LOS SERVICIOS DE APOYO A LA GESTIÓN DE CARÁCTER TEMPORAL PARA APOYAR EL ANALISIS ESTADÍSTICO DE ACUERDO A LA RECOPILACIÓN Y CLASIFICACIÓN DE DATOS DEL OBSERVATORIO ECONOMICO DEL IMEBU, CON EL FIN DE FUNDAMENTAR LA TOMA DE DECISIONES DE LA ADMINISTRACIÓN</t>
  </si>
  <si>
    <t>https://community.secop.gov.co/Public/Tendering/OpportunityDetail/Index?noticeUID=CO1.NTC.3791938&amp;isFromPublicArea=True&amp;isModal=False</t>
  </si>
  <si>
    <t>PRESTAR SERVICIOS PROFESIONALES DE CARÁCTER TEMPORAL PARA APOYAR A LA OFICINA DE CONTROL INTERNO DEL INSTITUTO MUNICIPAL DE EMPLEO Y FOMENTO EMPRESARIAL DE BUCARAMANGA IMEBU EN LOS PROCESOS DE AUDITORÍA, EVALUACIÓN Y SEGUIMIENTO A LOS PLANES INSTITUCIONALES DE LA ENTIDAD.</t>
  </si>
  <si>
    <t>https://community.secop.gov.co/Public/Tendering/OpportunityDetail/Index?noticeUID=CO1.NTC.3799911&amp;isFromPublicArea=True&amp;isModal=False</t>
  </si>
  <si>
    <t>PRESTAR SERVICIOS PROFESIONALES COMO DISEÑADOR GRÁFICO DE CARÁCTER TEMPORAL PARA APOYAR LOS PROCESOS AUDIOVISUALES QUE FACILITEN LA VISIBILIZACIÓN DE LA OFERTA INSTITUCIONAL DEL INSTITUTO MUNICIPAL DE EMPLEO Y FOMENTO EMPRESARIAL DE BUCARAMANGA IMEBU.</t>
  </si>
  <si>
    <t>https://community.secop.gov.co/Public/Tendering/OpportunityDetail/Index?noticeUID=CO1.NTC.3799885&amp;isFromPublicArea=True&amp;isModal=False</t>
  </si>
  <si>
    <t>PRESTAR SERVICIOS PROFESIONALES DE CARÁCTER TEMPORAL PARA APOYAR LOS PROCESOS DE PROMOCIÓN Y DIVULGACIÓN DE LA OFERTA Y GESTIÓN INSTITUCIONAL, ASÍ COMO LA IMPLEMENTACIÓN DE MECANISMOS QUE FACILITEN LA COMUNICACIÓN INTERNA Y EXTERNA DE LA ENTIDAD.</t>
  </si>
  <si>
    <t>PRESTAR LOS SERVICIOS PROFESIONALES DE CARÁCTER TEMPORAL PARA APOYAR LA IMPLEMENTACIÓN, SOSTENIMIENTO, SEGUIMIENTO, EVALUACIÓN Y MEJORAMIENTO A LOS PROCESOS DE PLANEACIÓN QUE HACEN PARTE DE LA ENTIDAD.</t>
  </si>
  <si>
    <t>https://community.secop.gov.co/Public/Tendering/OpportunityDetail/Index?noticeUID=CO1.NTC.3826016&amp;isFromPublicArea=True&amp;isModal=False</t>
  </si>
  <si>
    <t>PRESTACION DE SERVICIOS PROFESIONALES COMO ABOGADO PARA ACOMPAÑAMIENTO. ORIENTACIÓN Y APOYO EN LAS ÁREAS DE DERECHO PUBLICO Y DE DERECHO LABORAL ADMINISTRATIVO EN LA PROYECCIÓN Y REVISIÓN DE LOS DIFERENTES DOCUMENTOS Y ACTOS ADMINISTRATIVOS QUE REQUIERA LA OFICINA ASESORA JURIDICA DEL INSTITUTO MUNICIPAL DE EMPLEO Y FOMENTO EMPRESARIAL DE BUCARAMANGA- IMEBU</t>
  </si>
  <si>
    <t>https://community.secop.gov.co/Public/Tendering/OpportunityDetail/Index?noticeUID=CO1.NTC.3892090&amp;isFromPublicArea=True&amp;isModal=False</t>
  </si>
  <si>
    <t>PRESTAR LOS SERVICIOS PROFESIONALES DE CARÁCTER TEMPORAL PARA APOYAR EL SOSTENIMIENTO, MONITOREO Y MEJORAMIENTO DEL SISTEMA INTEGRADO DE GESTIÓN DE CALIDAD - SIGC DEL IMEBU, DE ACUERDO A LAS POLITICAS VIGENTES.</t>
  </si>
  <si>
    <t>https://community.secop.gov.co/Public/Tendering/OpportunityDetail/Index?noticeUID=CO1.NTC.3890617&amp;isFromPublicArea=True&amp;isModal=False</t>
  </si>
  <si>
    <t>Etiquetas de fila</t>
  </si>
  <si>
    <t>Total general</t>
  </si>
  <si>
    <t>Suma de Total apropiado</t>
  </si>
  <si>
    <t xml:space="preserve">
2.3.2.02.02.007.02
2.3.2.02.02.009.03</t>
  </si>
  <si>
    <t xml:space="preserve">
2.3.2.02.02.007.02</t>
  </si>
  <si>
    <t>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t>
  </si>
  <si>
    <t>076-2023</t>
  </si>
  <si>
    <t>ARCINIEGAS VARGAS OSCAR ORLANDO</t>
  </si>
  <si>
    <t xml:space="preserve">https://community.secop.gov.co/Public/Tendering/OpportunityDetail/Index?noticeUID=CO1.NTC.4041667&amp;isFromPublicArea=True&amp;isModal=False
</t>
  </si>
  <si>
    <t>AUNAR ESFUERZOS PARA FOMENTAR EL EMPRENDIMIENTO, LA CIENCIA, TECNOLOGÍA E INNOVACIÓN MEDIANTE LA PARTICIPACIÓN EN EL PROYECTO S-INNOVA BUCARAMANGA.</t>
  </si>
  <si>
    <t>2.3.2.02.02.007.01</t>
  </si>
  <si>
    <t xml:space="preserve">https://community.secop.gov.co/Public/Tendering/OpportunityDetail/Index?noticeUID=CO1.NTC.4002380&amp;isFromPublicArea=True&amp;isModal=False
</t>
  </si>
  <si>
    <t xml:space="preserve">PRESTAR LOS SERVICIOS DE APOYO A LA GESTIÓN, PARA COADYUVAR EN LAS ACTIVIDADES ASISTENCIALES, OPERATIVAS Y LOGÍSTICAS REQUERIDAS PARA LA ESTRATEGIA INCUBADORA DE EMPRENDIMIENTOS, EN EL MARCO DEL PROGRAMA MISIONAL COWORKING DEL IMEBU. </t>
  </si>
  <si>
    <t>080-2023</t>
  </si>
  <si>
    <t>CARDENAS BARILLAS SANDRA LILIANA</t>
  </si>
  <si>
    <t xml:space="preserve">https://community.secop.gov.co/Public/Tendering/OpportunityDetail/Index?noticeUID=CO1.NTC.4051159&amp;isFromPublicArea=True&amp;isModal=False
</t>
  </si>
  <si>
    <t>CD 23-00082, PRESTAR LOS SERVICIOS PROFESIONALES DE CARÁCTER TEMPORAL PARA BRINDAR APOYO A LA SUBDIRECCIÓN TÉCNICA EN LA GESTIÓN DE ESTRATEGIAS DIGITALES Y AUTOMATIZACIÓN DE MARKETING, DIRIGIDO A EMPRESARIOS Y EMPRENDEDORES DE BUCARAMANGA EN EL MARCO DE LA ESTRATEGIA AVANZA BGA -PROGRAMA COWORKING DEL IMEBU. CPS 071 DURACIÓN OCHO (08) MESES.</t>
  </si>
  <si>
    <t>071-2023</t>
  </si>
  <si>
    <t>LOPEZ LOPEZ YULIET DAYANA</t>
  </si>
  <si>
    <t>https://community.secop.gov.co/Public/Tendering/OpportunityDetail/Index?noticeUID=CO1.NTC.3961646&amp;isFromPublicArea=True&amp;isModal=False</t>
  </si>
  <si>
    <t>CD 23-00093, 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CPS074, DURACIÓN CUATRO (04) MESES.</t>
  </si>
  <si>
    <t>074-2023</t>
  </si>
  <si>
    <t>MUñOZ AYALA DIANA CONSTANZA</t>
  </si>
  <si>
    <t xml:space="preserve">https://community.secop.gov.co/Public/Tendering/OpportunityDetail/Index?noticeUID=CO1.NTC.4022369&amp;isFromPublicArea=True&amp;isModal=False
</t>
  </si>
  <si>
    <t>CD 23-00095, PRESTAR LOS SERVICIOS PROFESIONALES DE CARÁCTER TEMPORAL, PARA BRINDAR APOYO Y SEGUIMIENTO TÉCNICO, ADMINISTRATIVO, FINANCIERO Y COMERCIAL A EMPRENDEDORES Y EMPRESARIOS DE LA CIUDAD DE BUCARAMANGA, DE ACUERDO A LA ESTRATEGIA INCUBADORA DE EMPRENDIMIENTOS, EN EL MARCO DEL PROGRAMA MISIONAL COWORKING DEL IMEBU. CPS 079, DURACIÓN CUATRO (04) MESES.</t>
  </si>
  <si>
    <t>079-2023</t>
  </si>
  <si>
    <t>PARRA ARCHILA ENITH DURLEY</t>
  </si>
  <si>
    <t xml:space="preserve">https://community.secop.gov.co/Public/Tendering/OpportunityDetail/Index?noticeUID=CO1.NTC.4043084&amp;isFromPublicArea=True&amp;isModal=False
</t>
  </si>
  <si>
    <t>PRESTACIÓN DE SERVICIOS PROFESIONALES DE CARÁCTER TEMPORAL A LA OFICINA ASESORA JURÍDICA COMO ABOGADO PARA EL ACOMPAÑAMIENTO, ORIENTACIÓN Y APOYO EN EL ÁREA DE CONTRATACIÓN ESTATAL AL INSTITUTO MUNICIPAL DE EMPLEO Y FOMENTO EMPRESARIAL DE BUCARAMANGA -IMEBU.</t>
  </si>
  <si>
    <t>073-2023</t>
  </si>
  <si>
    <t>BARON AYALA EDSON RENE</t>
  </si>
  <si>
    <t>https://community.secop.gov.co/Public/Tendering/OpportunityDetail/Index?noticeUID=CO1.NTC.3971950&amp;isFromPublicArea=True&amp;isModal=False</t>
  </si>
  <si>
    <t xml:space="preserve">PRESTAR LOS SERVICIOS PROFESIONALES DE CARÁCTER TEMPORAL, PARA APOYAR LA COORDINACIÓN, ORIENTACIÓN Y SEGUIMIENTO DE LAS CAMPAÑAS DE COMUNICACIÓN, PARA EL DESARROLLO DE CONTENIDO, PRODUCTO AUDIOVISUAL Y EDITORIAL EN EL INSTITUTO MUNICIPAL DE EMPLEO Y FOMENTO EMPRESARIAL DE BUCARAMANGA -IMEBU. </t>
  </si>
  <si>
    <t>064-2023</t>
  </si>
  <si>
    <t>GALLARDO TELLEZ DIEGO FERNANDO</t>
  </si>
  <si>
    <t>https://community.secop.gov.co/Public/Tendering/OpportunityDetail/Index?noticeUID=CO1.NTC.3903446&amp;isFromPublicArea=True&amp;isModal=False</t>
  </si>
  <si>
    <t>PRESTAR LOS SERVICIOS PROFESIONALES DE CARÁCTER TEMPORAL, PARA APOYAR A LA SUBDIRECCIÓN TÉCNICA EN LA PROYECCIÓN DE ANÁLISIS DEL SECTOR, ANÁLISIS DE RIESGOS Y ESTUDIOS DEL MERCADO REQUERIDOS POR EL INSTITUTO MUNICIPAL DE EMPLEO Y FOMENTO EMPRESARIAL DE BUCARAMANGA, PARA LA ADQUISICIÓN DE BIENES Y SERVICIOS.</t>
  </si>
  <si>
    <t>066-2023</t>
  </si>
  <si>
    <t>RODRIGUEZ BUILES LUZ AMPARO</t>
  </si>
  <si>
    <t>https://community.secop.gov.co/Public/Tendering/OpportunityDetail/Index?noticeUID=CO1.NTC.3937628&amp;isFromPublicArea=True&amp;isModal=False</t>
  </si>
  <si>
    <t>PRESTACION DE SERVICIOS PARA EL DESARROLLO DE UN PLAN DE MEDIOS QUE PERMITA LA DIFUSION DE LA OFERTA INSTITUCIONAL, EN EL MARCO DEL FORO DENOMINADO "BUCARAMANGA, MILAGRO ECONOMICO DE COLOMBIA" CON EL FIN DE LOGRAR UNA COMUNICACION EFICAZ, EXPEDITA Y TRANSPARENTE ENTRE LOS BUMANGUESES Y EL INSTITUTO MUNICIPAL DE EMPLEO Y FOMENTO EMPRESARIAL DEL MUNICIPIO DE BUCARAMANGA - IMEBU.</t>
  </si>
  <si>
    <t>CMC</t>
  </si>
  <si>
    <t>TP EVENTOS Y TECNOLOGIAS S.A.S.</t>
  </si>
  <si>
    <t>ADC-060-2023</t>
  </si>
  <si>
    <t>Convenio CCT 002 - 2023</t>
  </si>
  <si>
    <t>Convenio CA 002 - 2023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</si>
</sst>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5" formatCode="&quot;$&quot;\ #,##0;\-&quot;$&quot;\ #,##0"/>
    <numFmt numFmtId="42" formatCode="_-&quot;$&quot;\ * #,##0_-;\-&quot;$&quot;\ * #,##0_-;_-&quot;$&quot;\ * &quot;-&quot;_-;_-@_-"/>
    <numFmt numFmtId="44" formatCode="_-&quot;$&quot;\ * #,##0.00_-;\-&quot;$&quot;\ * #,##0.00_-;_-&quot;$&quot;\ * &quot;-&quot;??_-;_-@_-"/>
    <numFmt numFmtId="43" formatCode="_-* #,##0.00_-;\-* #,##0.00_-;_-* &quot;-&quot;??_-;_-@_-"/>
    <numFmt numFmtId="164" formatCode="dd/mm/yyyy;@"/>
    <numFmt numFmtId="165" formatCode="_-&quot;$&quot;\ * #,##0_-;\-&quot;$&quot;\ * #,##0_-;_-&quot;$&quot;\ * &quot;-&quot;??_-;_-@_-"/>
    <numFmt numFmtId="166" formatCode="&quot;$&quot;\ #,##0"/>
    <numFmt numFmtId="167" formatCode="_(* #,##0_);_(* \(#,##0\);_(* &quot;-&quot;??_);_(@_)"/>
    <numFmt numFmtId="168" formatCode="_(* #,##0.00_);_(* \(#,##0.00\);_(* &quot;-&quot;??_);_(@_)"/>
    <numFmt numFmtId="170" formatCode="_-&quot;$&quot;* #,##0_-;\-&quot;$&quot;* #,##0_-;_-&quot;$&quot;* &quot;-&quot;_-;_-@_-"/>
    <numFmt numFmtId="171" formatCode="dd\-mm\-yy;@"/>
    <numFmt numFmtId="172" formatCode="0.0%"/>
  </numFmts>
  <fonts count="33" x14ac:knownFonts="1">
    <font>
      <sz val="11"/>
      <color theme="1"/>
      <name val="Arial"/>
      <family val="2"/>
    </font>
    <font>
      <sz val="11"/>
      <color theme="1"/>
      <name val="Calibri"/>
      <family val="2"/>
      <scheme val="minor"/>
    </font>
    <font>
      <sz val="11"/>
      <color theme="1"/>
      <name val="Calibri"/>
      <family val="2"/>
      <scheme val="minor"/>
    </font>
    <font>
      <sz val="11"/>
      <color theme="1"/>
      <name val="Calibri"/>
      <family val="2"/>
      <scheme val="minor"/>
    </font>
    <font>
      <u/>
      <sz val="11"/>
      <color theme="10"/>
      <name val="Arial"/>
      <family val="2"/>
    </font>
    <font>
      <u/>
      <sz val="11"/>
      <color theme="11"/>
      <name val="Arial"/>
      <family val="2"/>
    </font>
    <font>
      <sz val="11"/>
      <color theme="1"/>
      <name val="Arial"/>
      <family val="2"/>
    </font>
    <font>
      <b/>
      <sz val="11"/>
      <color theme="1"/>
      <name val="Arial"/>
      <family val="2"/>
    </font>
    <font>
      <sz val="10"/>
      <name val="Arial"/>
      <family val="2"/>
    </font>
    <font>
      <sz val="11"/>
      <name val="Arial"/>
      <family val="2"/>
    </font>
    <font>
      <b/>
      <sz val="11"/>
      <name val="Arial"/>
      <family val="2"/>
    </font>
    <font>
      <b/>
      <sz val="11"/>
      <color theme="0"/>
      <name val="Arial"/>
      <family val="2"/>
    </font>
    <font>
      <sz val="11"/>
      <color indexed="8"/>
      <name val="Arial"/>
      <family val="2"/>
    </font>
    <font>
      <sz val="8"/>
      <name val="Arial"/>
      <family val="2"/>
    </font>
    <font>
      <b/>
      <sz val="14"/>
      <color indexed="8"/>
      <name val="Arial"/>
      <family val="2"/>
    </font>
    <font>
      <sz val="12"/>
      <color theme="1"/>
      <name val="Arial"/>
      <family val="2"/>
    </font>
    <font>
      <b/>
      <sz val="12"/>
      <name val="Arial"/>
      <family val="2"/>
    </font>
    <font>
      <sz val="12"/>
      <name val="Arial"/>
      <family val="2"/>
    </font>
    <font>
      <b/>
      <sz val="10"/>
      <name val="Arial"/>
      <family val="2"/>
    </font>
    <font>
      <sz val="12"/>
      <color indexed="8"/>
      <name val="Arial"/>
      <family val="2"/>
    </font>
    <font>
      <sz val="16"/>
      <color theme="1"/>
      <name val="Arial"/>
      <family val="2"/>
    </font>
    <font>
      <sz val="16"/>
      <color rgb="FFFF0000"/>
      <name val="Arial"/>
      <family val="2"/>
    </font>
    <font>
      <b/>
      <sz val="16"/>
      <color theme="1"/>
      <name val="Arial"/>
      <family val="2"/>
    </font>
    <font>
      <sz val="20"/>
      <color theme="1"/>
      <name val="Arial"/>
      <family val="2"/>
    </font>
    <font>
      <sz val="22"/>
      <color theme="1"/>
      <name val="Arial"/>
      <family val="2"/>
    </font>
    <font>
      <b/>
      <sz val="14"/>
      <color theme="1"/>
      <name val="Arial"/>
      <family val="2"/>
    </font>
    <font>
      <b/>
      <sz val="8"/>
      <color theme="1"/>
      <name val="Arial"/>
      <family val="2"/>
    </font>
    <font>
      <b/>
      <sz val="9"/>
      <color theme="1"/>
      <name val="Arial"/>
      <family val="2"/>
    </font>
    <font>
      <sz val="11"/>
      <color rgb="FFFF714F"/>
      <name val="Arial"/>
      <family val="2"/>
    </font>
    <font>
      <sz val="11"/>
      <color rgb="FF00B050"/>
      <name val="Arial"/>
      <family val="2"/>
    </font>
    <font>
      <sz val="8"/>
      <color theme="1"/>
      <name val="Tahoma"/>
      <family val="2"/>
    </font>
    <font>
      <sz val="8"/>
      <color theme="1"/>
      <name val="Verdana"/>
      <family val="2"/>
    </font>
    <font>
      <b/>
      <sz val="8"/>
      <color theme="1"/>
      <name val="Tahoma"/>
      <family val="2"/>
    </font>
  </fonts>
  <fills count="2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rgb="FFFF0000"/>
        <bgColor indexed="64"/>
      </patternFill>
    </fill>
    <fill>
      <patternFill patternType="solid">
        <fgColor theme="9"/>
        <bgColor indexed="64"/>
      </patternFill>
    </fill>
    <fill>
      <patternFill patternType="solid">
        <fgColor rgb="FF4F81BD"/>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rgb="FFFFFF65"/>
        <bgColor indexed="64"/>
      </patternFill>
    </fill>
    <fill>
      <patternFill patternType="solid">
        <fgColor rgb="FFFFFFFF"/>
        <bgColor indexed="64"/>
      </patternFill>
    </fill>
    <fill>
      <patternFill patternType="solid">
        <fgColor theme="9" tint="-0.249977111117893"/>
        <bgColor indexed="64"/>
      </patternFill>
    </fill>
    <fill>
      <patternFill patternType="solid">
        <fgColor rgb="FFD9D9D9"/>
        <bgColor indexed="64"/>
      </patternFill>
    </fill>
  </fills>
  <borders count="3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indexed="64"/>
      </right>
      <top/>
      <bottom/>
      <diagonal/>
    </border>
    <border>
      <left style="thin">
        <color auto="1"/>
      </left>
      <right style="thin">
        <color auto="1"/>
      </right>
      <top/>
      <bottom style="thin">
        <color auto="1"/>
      </bottom>
      <diagonal/>
    </border>
    <border>
      <left style="medium">
        <color auto="1"/>
      </left>
      <right style="medium">
        <color auto="1"/>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style="medium">
        <color auto="1"/>
      </right>
      <top style="medium">
        <color auto="1"/>
      </top>
      <bottom style="thin">
        <color auto="1"/>
      </bottom>
      <diagonal/>
    </border>
    <border>
      <left style="medium">
        <color auto="1"/>
      </left>
      <right/>
      <top style="medium">
        <color auto="1"/>
      </top>
      <bottom style="thin">
        <color auto="1"/>
      </bottom>
      <diagonal/>
    </border>
    <border>
      <left style="medium">
        <color auto="1"/>
      </left>
      <right/>
      <top/>
      <bottom/>
      <diagonal/>
    </border>
    <border>
      <left style="medium">
        <color auto="1"/>
      </left>
      <right style="medium">
        <color auto="1"/>
      </right>
      <top style="thin">
        <color auto="1"/>
      </top>
      <bottom style="thin">
        <color auto="1"/>
      </bottom>
      <diagonal/>
    </border>
    <border>
      <left style="medium">
        <color auto="1"/>
      </left>
      <right/>
      <top style="thin">
        <color auto="1"/>
      </top>
      <bottom style="thin">
        <color auto="1"/>
      </bottom>
      <diagonal/>
    </border>
    <border>
      <left style="medium">
        <color auto="1"/>
      </left>
      <right/>
      <top/>
      <bottom style="medium">
        <color auto="1"/>
      </bottom>
      <diagonal/>
    </border>
    <border>
      <left/>
      <right/>
      <top/>
      <bottom style="medium">
        <color indexed="64"/>
      </bottom>
      <diagonal/>
    </border>
    <border>
      <left style="medium">
        <color auto="1"/>
      </left>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style="thin">
        <color auto="1"/>
      </top>
      <bottom style="medium">
        <color auto="1"/>
      </bottom>
      <diagonal/>
    </border>
    <border>
      <left/>
      <right/>
      <top/>
      <bottom style="thin">
        <color indexed="64"/>
      </bottom>
      <diagonal/>
    </border>
    <border>
      <left style="thin">
        <color auto="1"/>
      </left>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rgb="FF000000"/>
      </left>
      <right style="thin">
        <color rgb="FF000000"/>
      </right>
      <top style="thin">
        <color rgb="FF000000"/>
      </top>
      <bottom style="thin">
        <color indexed="64"/>
      </bottom>
      <diagonal/>
    </border>
  </borders>
  <cellStyleXfs count="126">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9" fontId="6" fillId="0" borderId="0" applyFont="0" applyFill="0" applyBorder="0" applyAlignment="0" applyProtection="0"/>
    <xf numFmtId="44" fontId="6" fillId="0" borderId="0" applyFont="0" applyFill="0" applyBorder="0" applyAlignment="0" applyProtection="0"/>
    <xf numFmtId="0" fontId="8" fillId="0" borderId="0"/>
    <xf numFmtId="0" fontId="3" fillId="0" borderId="0"/>
    <xf numFmtId="0" fontId="3" fillId="0" borderId="0"/>
    <xf numFmtId="42" fontId="6" fillId="0" borderId="0" applyFont="0" applyFill="0" applyBorder="0" applyAlignment="0" applyProtection="0"/>
    <xf numFmtId="44" fontId="6" fillId="0" borderId="0" applyFont="0" applyFill="0" applyBorder="0" applyAlignment="0" applyProtection="0"/>
    <xf numFmtId="0" fontId="8" fillId="0" borderId="0"/>
    <xf numFmtId="168" fontId="6" fillId="0" borderId="0" applyFont="0" applyFill="0" applyBorder="0" applyAlignment="0" applyProtection="0"/>
    <xf numFmtId="0" fontId="2" fillId="0" borderId="0"/>
    <xf numFmtId="0" fontId="2" fillId="0" borderId="0"/>
    <xf numFmtId="44"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43" fontId="6" fillId="0" borderId="0" applyFont="0" applyFill="0" applyBorder="0" applyAlignment="0" applyProtection="0"/>
    <xf numFmtId="0" fontId="1" fillId="0" borderId="0"/>
    <xf numFmtId="0" fontId="4" fillId="0" borderId="0" applyNumberFormat="0" applyFill="0" applyBorder="0" applyAlignment="0" applyProtection="0"/>
    <xf numFmtId="170" fontId="6" fillId="0" borderId="0" applyFont="0" applyFill="0" applyBorder="0" applyAlignment="0" applyProtection="0"/>
  </cellStyleXfs>
  <cellXfs count="419">
    <xf numFmtId="0" fontId="0" fillId="0" borderId="0" xfId="0"/>
    <xf numFmtId="0" fontId="0" fillId="3" borderId="0" xfId="0" applyFill="1" applyAlignment="1">
      <alignment vertical="top"/>
    </xf>
    <xf numFmtId="0" fontId="0" fillId="3" borderId="6" xfId="0" applyFill="1" applyBorder="1" applyAlignment="1">
      <alignment vertical="top"/>
    </xf>
    <xf numFmtId="0" fontId="0" fillId="3" borderId="0" xfId="0" applyFill="1"/>
    <xf numFmtId="0" fontId="0" fillId="3" borderId="6" xfId="0" applyFill="1" applyBorder="1"/>
    <xf numFmtId="9" fontId="10" fillId="2" borderId="2" xfId="0" applyNumberFormat="1" applyFont="1" applyFill="1" applyBorder="1" applyAlignment="1">
      <alignment horizontal="center" vertical="center"/>
    </xf>
    <xf numFmtId="0" fontId="9" fillId="2" borderId="2" xfId="0" applyFont="1" applyFill="1" applyBorder="1" applyAlignment="1">
      <alignment vertical="center"/>
    </xf>
    <xf numFmtId="165" fontId="10" fillId="2" borderId="2" xfId="108" applyNumberFormat="1" applyFont="1" applyFill="1" applyBorder="1" applyAlignment="1">
      <alignment vertical="center"/>
    </xf>
    <xf numFmtId="0" fontId="10" fillId="2" borderId="4" xfId="0" applyFont="1" applyFill="1" applyBorder="1" applyAlignment="1">
      <alignment horizontal="center" vertical="center"/>
    </xf>
    <xf numFmtId="0" fontId="10" fillId="2" borderId="3" xfId="0" applyFont="1" applyFill="1" applyBorder="1" applyAlignment="1">
      <alignment vertical="center"/>
    </xf>
    <xf numFmtId="0" fontId="9" fillId="2" borderId="4" xfId="0" applyFont="1" applyFill="1" applyBorder="1" applyAlignment="1">
      <alignment horizontal="justify"/>
    </xf>
    <xf numFmtId="0" fontId="9" fillId="2" borderId="5" xfId="0" applyFont="1" applyFill="1" applyBorder="1"/>
    <xf numFmtId="9" fontId="10" fillId="2" borderId="5" xfId="0" applyNumberFormat="1" applyFont="1" applyFill="1" applyBorder="1" applyAlignment="1">
      <alignment horizontal="center" vertical="center"/>
    </xf>
    <xf numFmtId="9" fontId="10" fillId="2" borderId="3" xfId="0" applyNumberFormat="1" applyFont="1" applyFill="1" applyBorder="1" applyAlignment="1">
      <alignment horizontal="center" vertical="center"/>
    </xf>
    <xf numFmtId="165" fontId="9" fillId="2" borderId="2" xfId="108" applyNumberFormat="1" applyFont="1" applyFill="1" applyBorder="1" applyAlignment="1">
      <alignment vertical="center"/>
    </xf>
    <xf numFmtId="0" fontId="0" fillId="0" borderId="2" xfId="0" applyBorder="1" applyAlignment="1">
      <alignment vertical="center" wrapText="1"/>
    </xf>
    <xf numFmtId="0" fontId="9" fillId="0" borderId="2" xfId="0" applyFont="1" applyBorder="1" applyAlignment="1">
      <alignment horizontal="justify" vertical="center" wrapText="1"/>
    </xf>
    <xf numFmtId="0" fontId="10" fillId="2" borderId="2" xfId="0" applyFont="1" applyFill="1" applyBorder="1" applyAlignment="1">
      <alignment horizontal="justify" vertical="center" wrapText="1"/>
    </xf>
    <xf numFmtId="0" fontId="12" fillId="0" borderId="2" xfId="0" applyFont="1" applyBorder="1" applyAlignment="1">
      <alignment horizontal="justify" vertical="center" wrapText="1"/>
    </xf>
    <xf numFmtId="3" fontId="12" fillId="0" borderId="2" xfId="0" applyNumberFormat="1" applyFont="1" applyBorder="1" applyAlignment="1">
      <alignment horizontal="center" vertical="center" wrapText="1"/>
    </xf>
    <xf numFmtId="3" fontId="0" fillId="2" borderId="2" xfId="0" applyNumberFormat="1" applyFill="1" applyBorder="1" applyAlignment="1">
      <alignment horizontal="center" vertical="center" wrapText="1"/>
    </xf>
    <xf numFmtId="166" fontId="9" fillId="0" borderId="2" xfId="0" applyNumberFormat="1" applyFont="1" applyBorder="1" applyAlignment="1">
      <alignment horizontal="center" vertical="center" wrapText="1"/>
    </xf>
    <xf numFmtId="9" fontId="12" fillId="0" borderId="2" xfId="0" applyNumberFormat="1" applyFont="1" applyBorder="1" applyAlignment="1">
      <alignment horizontal="center" vertical="center" wrapText="1"/>
    </xf>
    <xf numFmtId="9" fontId="0" fillId="2" borderId="2" xfId="0" applyNumberFormat="1" applyFill="1" applyBorder="1" applyAlignment="1">
      <alignment horizontal="center" vertical="center" wrapText="1"/>
    </xf>
    <xf numFmtId="166" fontId="9" fillId="0" borderId="2" xfId="108" applyNumberFormat="1" applyFont="1" applyFill="1" applyBorder="1" applyAlignment="1">
      <alignment horizontal="right" vertical="center" wrapText="1"/>
    </xf>
    <xf numFmtId="166" fontId="11" fillId="0" borderId="2" xfId="0" applyNumberFormat="1" applyFont="1" applyBorder="1" applyAlignment="1">
      <alignment horizontal="right" vertical="center" wrapText="1"/>
    </xf>
    <xf numFmtId="0" fontId="0" fillId="0" borderId="2" xfId="0" applyBorder="1" applyAlignment="1">
      <alignment horizontal="right"/>
    </xf>
    <xf numFmtId="166" fontId="0" fillId="0" borderId="0" xfId="0" applyNumberFormat="1"/>
    <xf numFmtId="164" fontId="0" fillId="0" borderId="2" xfId="0" applyNumberFormat="1" applyBorder="1" applyAlignment="1">
      <alignment horizontal="justify" vertical="center" wrapText="1"/>
    </xf>
    <xf numFmtId="0" fontId="0" fillId="3" borderId="0" xfId="0" applyFill="1" applyAlignment="1">
      <alignment horizontal="right" vertical="top"/>
    </xf>
    <xf numFmtId="165" fontId="9" fillId="2" borderId="2" xfId="108" applyNumberFormat="1" applyFont="1" applyFill="1" applyBorder="1" applyAlignment="1">
      <alignment horizontal="right" vertical="center"/>
    </xf>
    <xf numFmtId="0" fontId="0" fillId="0" borderId="0" xfId="0" applyAlignment="1">
      <alignment horizontal="right"/>
    </xf>
    <xf numFmtId="0" fontId="0" fillId="0" borderId="0" xfId="0" applyAlignment="1">
      <alignment horizontal="center"/>
    </xf>
    <xf numFmtId="166" fontId="9" fillId="0" borderId="2" xfId="0" applyNumberFormat="1" applyFont="1" applyBorder="1" applyAlignment="1">
      <alignment horizontal="right" vertical="center" wrapText="1"/>
    </xf>
    <xf numFmtId="0" fontId="9" fillId="3" borderId="0" xfId="0" applyFont="1" applyFill="1" applyAlignment="1">
      <alignment vertical="top"/>
    </xf>
    <xf numFmtId="0" fontId="9" fillId="0" borderId="0" xfId="0" applyFont="1"/>
    <xf numFmtId="166" fontId="9" fillId="0" borderId="1" xfId="0" applyNumberFormat="1" applyFont="1" applyBorder="1" applyAlignment="1">
      <alignment horizontal="center" vertical="center" wrapText="1"/>
    </xf>
    <xf numFmtId="1" fontId="0" fillId="0" borderId="2" xfId="0" applyNumberFormat="1" applyBorder="1" applyAlignment="1">
      <alignment horizontal="right" vertical="center"/>
    </xf>
    <xf numFmtId="1" fontId="0" fillId="0" borderId="2" xfId="0" applyNumberFormat="1" applyBorder="1" applyAlignment="1">
      <alignment horizontal="right" vertical="center" wrapText="1"/>
    </xf>
    <xf numFmtId="0" fontId="0" fillId="3" borderId="0" xfId="0" applyFill="1" applyAlignment="1">
      <alignment horizontal="center" vertical="top"/>
    </xf>
    <xf numFmtId="3" fontId="9" fillId="0" borderId="2" xfId="0" applyNumberFormat="1" applyFont="1" applyBorder="1" applyAlignment="1">
      <alignment horizontal="center" vertical="center" wrapText="1"/>
    </xf>
    <xf numFmtId="9" fontId="9" fillId="0" borderId="2" xfId="0" applyNumberFormat="1" applyFont="1" applyBorder="1" applyAlignment="1">
      <alignment horizontal="center" vertical="center" wrapText="1"/>
    </xf>
    <xf numFmtId="3" fontId="9" fillId="0" borderId="1" xfId="0" applyNumberFormat="1" applyFont="1" applyBorder="1" applyAlignment="1">
      <alignment horizontal="center" vertical="center" wrapText="1"/>
    </xf>
    <xf numFmtId="164" fontId="9" fillId="0" borderId="2" xfId="0" applyNumberFormat="1" applyFont="1" applyBorder="1" applyAlignment="1">
      <alignment horizontal="justify"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3" fontId="0" fillId="2" borderId="1" xfId="0" applyNumberFormat="1" applyFill="1" applyBorder="1" applyAlignment="1">
      <alignment horizontal="center" vertical="center" wrapText="1"/>
    </xf>
    <xf numFmtId="164" fontId="0" fillId="0" borderId="2" xfId="0" applyNumberFormat="1" applyBorder="1" applyAlignment="1">
      <alignment horizontal="center" vertical="center" wrapText="1"/>
    </xf>
    <xf numFmtId="0" fontId="0" fillId="0" borderId="2" xfId="0" applyBorder="1" applyAlignment="1">
      <alignment horizontal="justify" vertical="center" wrapText="1"/>
    </xf>
    <xf numFmtId="0" fontId="7" fillId="0" borderId="2" xfId="0" applyFont="1" applyBorder="1" applyAlignment="1">
      <alignment horizontal="center" vertical="center"/>
    </xf>
    <xf numFmtId="0" fontId="7" fillId="0" borderId="1" xfId="0" applyFont="1" applyBorder="1" applyAlignment="1">
      <alignment horizontal="center" vertical="center"/>
    </xf>
    <xf numFmtId="42" fontId="9" fillId="3" borderId="0" xfId="112" applyFont="1" applyFill="1" applyBorder="1" applyAlignment="1">
      <alignment vertical="top"/>
    </xf>
    <xf numFmtId="0" fontId="9" fillId="0" borderId="2" xfId="0" applyFont="1" applyBorder="1" applyAlignment="1">
      <alignment horizontal="center" vertical="center" wrapText="1"/>
    </xf>
    <xf numFmtId="5" fontId="10" fillId="2" borderId="2" xfId="108" applyNumberFormat="1" applyFont="1" applyFill="1" applyBorder="1" applyAlignment="1">
      <alignment horizontal="right" vertical="center" wrapText="1"/>
    </xf>
    <xf numFmtId="14" fontId="0" fillId="3" borderId="0" xfId="0" applyNumberFormat="1" applyFill="1" applyAlignment="1">
      <alignment vertical="top"/>
    </xf>
    <xf numFmtId="14" fontId="7" fillId="3" borderId="0" xfId="0" applyNumberFormat="1" applyFont="1" applyFill="1" applyAlignment="1">
      <alignment vertical="top"/>
    </xf>
    <xf numFmtId="0" fontId="0" fillId="2" borderId="2" xfId="0" applyFill="1" applyBorder="1" applyAlignment="1">
      <alignment vertical="center"/>
    </xf>
    <xf numFmtId="166" fontId="9" fillId="0" borderId="2" xfId="113" applyNumberFormat="1" applyFont="1" applyFill="1" applyBorder="1" applyAlignment="1">
      <alignment horizontal="right" vertical="center" wrapText="1"/>
    </xf>
    <xf numFmtId="1" fontId="9" fillId="0" borderId="2" xfId="0" applyNumberFormat="1" applyFont="1" applyBorder="1" applyAlignment="1">
      <alignment horizontal="right" vertical="center" wrapText="1"/>
    </xf>
    <xf numFmtId="1" fontId="9" fillId="0" borderId="2" xfId="0" applyNumberFormat="1" applyFont="1" applyBorder="1" applyAlignment="1">
      <alignment horizontal="right" vertical="center"/>
    </xf>
    <xf numFmtId="0" fontId="14" fillId="0" borderId="0" xfId="0" applyFont="1" applyAlignment="1">
      <alignment horizontal="center" vertical="center" wrapText="1"/>
    </xf>
    <xf numFmtId="0" fontId="15" fillId="0" borderId="0" xfId="0" applyFont="1"/>
    <xf numFmtId="0" fontId="15" fillId="0" borderId="0" xfId="0" applyFont="1" applyAlignment="1">
      <alignment horizontal="center" vertical="center"/>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0" xfId="0" applyFont="1" applyAlignment="1">
      <alignment horizontal="center" vertical="center" wrapText="1"/>
    </xf>
    <xf numFmtId="0" fontId="17" fillId="0" borderId="10" xfId="0" applyFont="1" applyBorder="1" applyAlignment="1">
      <alignment horizontal="center" vertical="center" wrapText="1"/>
    </xf>
    <xf numFmtId="164" fontId="17" fillId="0" borderId="11" xfId="0" applyNumberFormat="1" applyFont="1" applyBorder="1" applyAlignment="1">
      <alignment horizontal="center" vertical="center" wrapText="1"/>
    </xf>
    <xf numFmtId="0" fontId="16" fillId="2" borderId="2" xfId="0" applyFont="1" applyFill="1" applyBorder="1" applyAlignment="1">
      <alignment horizontal="center" vertical="center" wrapText="1"/>
    </xf>
    <xf numFmtId="0" fontId="17" fillId="2" borderId="2" xfId="0" applyFont="1" applyFill="1" applyBorder="1" applyAlignment="1">
      <alignment horizontal="center" vertical="center" wrapText="1"/>
    </xf>
    <xf numFmtId="9" fontId="20" fillId="2" borderId="2" xfId="0" applyNumberFormat="1" applyFont="1" applyFill="1" applyBorder="1" applyAlignment="1">
      <alignment horizontal="center" vertical="center"/>
    </xf>
    <xf numFmtId="9" fontId="22" fillId="4" borderId="2" xfId="0" applyNumberFormat="1" applyFont="1" applyFill="1" applyBorder="1" applyAlignment="1">
      <alignment horizontal="center" vertical="center"/>
    </xf>
    <xf numFmtId="167" fontId="20" fillId="2" borderId="2" xfId="115" applyNumberFormat="1" applyFont="1" applyFill="1" applyBorder="1" applyAlignment="1">
      <alignment horizontal="center" vertical="center"/>
    </xf>
    <xf numFmtId="9" fontId="20" fillId="2" borderId="2" xfId="107" applyFont="1" applyFill="1" applyBorder="1" applyAlignment="1">
      <alignment horizontal="center" vertical="center"/>
    </xf>
    <xf numFmtId="9" fontId="22" fillId="2" borderId="2" xfId="0" applyNumberFormat="1" applyFont="1" applyFill="1" applyBorder="1" applyAlignment="1">
      <alignment horizontal="center" vertical="center"/>
    </xf>
    <xf numFmtId="9" fontId="22" fillId="5" borderId="2" xfId="0" applyNumberFormat="1" applyFont="1" applyFill="1" applyBorder="1" applyAlignment="1">
      <alignment horizontal="center" vertical="center"/>
    </xf>
    <xf numFmtId="9" fontId="20" fillId="2" borderId="4" xfId="107" applyFont="1" applyFill="1" applyBorder="1" applyAlignment="1">
      <alignment horizontal="center" vertical="center"/>
    </xf>
    <xf numFmtId="0" fontId="15" fillId="0" borderId="0" xfId="0" applyFont="1" applyAlignment="1">
      <alignment wrapText="1"/>
    </xf>
    <xf numFmtId="2" fontId="23" fillId="0" borderId="0" xfId="107" applyNumberFormat="1" applyFont="1"/>
    <xf numFmtId="9" fontId="15" fillId="0" borderId="0" xfId="107" applyFont="1"/>
    <xf numFmtId="9" fontId="22" fillId="6" borderId="2" xfId="0" applyNumberFormat="1" applyFont="1" applyFill="1" applyBorder="1" applyAlignment="1">
      <alignment horizontal="center" vertical="center"/>
    </xf>
    <xf numFmtId="9" fontId="20" fillId="5" borderId="2" xfId="107" applyFont="1" applyFill="1" applyBorder="1" applyAlignment="1">
      <alignment horizontal="center" vertical="center"/>
    </xf>
    <xf numFmtId="0" fontId="15" fillId="0" borderId="0" xfId="0" applyFont="1" applyAlignment="1">
      <alignment vertical="center" wrapText="1"/>
    </xf>
    <xf numFmtId="0" fontId="20" fillId="0" borderId="0" xfId="0" applyFont="1"/>
    <xf numFmtId="1" fontId="23" fillId="0" borderId="0" xfId="107" applyNumberFormat="1" applyFont="1"/>
    <xf numFmtId="9" fontId="20" fillId="4" borderId="2" xfId="107" applyFont="1" applyFill="1" applyBorder="1" applyAlignment="1">
      <alignment horizontal="center" vertical="center"/>
    </xf>
    <xf numFmtId="0" fontId="15" fillId="7" borderId="25" xfId="0" applyFont="1" applyFill="1" applyBorder="1" applyAlignment="1">
      <alignment horizontal="center" vertical="center" wrapText="1"/>
    </xf>
    <xf numFmtId="168" fontId="20" fillId="2" borderId="4" xfId="115" applyFont="1" applyFill="1" applyBorder="1" applyAlignment="1">
      <alignment horizontal="center" vertical="center"/>
    </xf>
    <xf numFmtId="167" fontId="24" fillId="0" borderId="0" xfId="0" applyNumberFormat="1" applyFont="1"/>
    <xf numFmtId="0" fontId="15" fillId="8" borderId="25" xfId="0" applyFont="1" applyFill="1" applyBorder="1" applyAlignment="1">
      <alignment horizontal="center" vertical="center" wrapText="1"/>
    </xf>
    <xf numFmtId="0" fontId="15" fillId="8" borderId="26" xfId="0" applyFont="1" applyFill="1" applyBorder="1" applyAlignment="1">
      <alignment horizontal="center" vertical="center" wrapText="1"/>
    </xf>
    <xf numFmtId="0" fontId="15" fillId="0" borderId="25" xfId="0" applyFont="1" applyBorder="1" applyAlignment="1">
      <alignment horizontal="center" vertical="center" wrapText="1"/>
    </xf>
    <xf numFmtId="9" fontId="20" fillId="2" borderId="4" xfId="115" applyNumberFormat="1" applyFont="1" applyFill="1" applyBorder="1" applyAlignment="1">
      <alignment horizontal="center" vertical="center"/>
    </xf>
    <xf numFmtId="0" fontId="15" fillId="0" borderId="2" xfId="0" applyFont="1" applyBorder="1"/>
    <xf numFmtId="164" fontId="15" fillId="0" borderId="2" xfId="0" applyNumberFormat="1" applyFont="1" applyBorder="1" applyAlignment="1">
      <alignment horizontal="center" vertical="center"/>
    </xf>
    <xf numFmtId="3" fontId="15" fillId="0" borderId="7" xfId="0" applyNumberFormat="1" applyFont="1" applyBorder="1" applyAlignment="1">
      <alignment horizontal="center" vertical="center"/>
    </xf>
    <xf numFmtId="3" fontId="15" fillId="0" borderId="2" xfId="0" applyNumberFormat="1" applyFont="1" applyBorder="1" applyAlignment="1">
      <alignment horizontal="center" vertical="center"/>
    </xf>
    <xf numFmtId="9" fontId="15" fillId="0" borderId="2" xfId="0" applyNumberFormat="1" applyFont="1" applyBorder="1" applyAlignment="1">
      <alignment horizontal="center" vertical="center"/>
    </xf>
    <xf numFmtId="9" fontId="25" fillId="5" borderId="2" xfId="0" applyNumberFormat="1" applyFont="1" applyFill="1" applyBorder="1" applyAlignment="1">
      <alignment horizontal="center" vertical="center"/>
    </xf>
    <xf numFmtId="168" fontId="25" fillId="5" borderId="2" xfId="115" applyFont="1" applyFill="1" applyBorder="1" applyAlignment="1">
      <alignment horizontal="center" vertical="center"/>
    </xf>
    <xf numFmtId="167" fontId="25" fillId="5" borderId="2" xfId="115" applyNumberFormat="1" applyFont="1" applyFill="1" applyBorder="1" applyAlignment="1">
      <alignment horizontal="center" vertical="center"/>
    </xf>
    <xf numFmtId="168" fontId="25" fillId="5" borderId="7" xfId="115" applyFont="1" applyFill="1" applyBorder="1" applyAlignment="1">
      <alignment horizontal="center" vertical="center"/>
    </xf>
    <xf numFmtId="9" fontId="25" fillId="5" borderId="2" xfId="107" applyFont="1" applyFill="1" applyBorder="1" applyAlignment="1">
      <alignment horizontal="center" vertical="center"/>
    </xf>
    <xf numFmtId="167" fontId="25" fillId="5" borderId="28" xfId="115" applyNumberFormat="1" applyFont="1" applyFill="1" applyBorder="1" applyAlignment="1">
      <alignment horizontal="center" vertical="center"/>
    </xf>
    <xf numFmtId="164" fontId="15" fillId="0" borderId="0" xfId="0" applyNumberFormat="1" applyFont="1" applyAlignment="1">
      <alignment horizontal="center" vertical="center"/>
    </xf>
    <xf numFmtId="3" fontId="15" fillId="0" borderId="0" xfId="0" applyNumberFormat="1" applyFont="1" applyAlignment="1">
      <alignment horizontal="center" vertical="center"/>
    </xf>
    <xf numFmtId="9" fontId="15" fillId="0" borderId="0" xfId="0" applyNumberFormat="1" applyFont="1" applyAlignment="1">
      <alignment horizontal="center" vertical="center"/>
    </xf>
    <xf numFmtId="168" fontId="15" fillId="0" borderId="0" xfId="115" applyFont="1" applyFill="1" applyAlignment="1">
      <alignment horizontal="center" vertical="center"/>
    </xf>
    <xf numFmtId="0" fontId="0" fillId="0" borderId="0" xfId="0" applyAlignment="1">
      <alignment horizontal="center" vertical="center"/>
    </xf>
    <xf numFmtId="0" fontId="0" fillId="0" borderId="0" xfId="0" applyAlignment="1">
      <alignment vertical="center"/>
    </xf>
    <xf numFmtId="0" fontId="7" fillId="10" borderId="2" xfId="0" applyFont="1" applyFill="1" applyBorder="1" applyAlignment="1">
      <alignment horizontal="center" vertical="center"/>
    </xf>
    <xf numFmtId="0" fontId="26" fillId="10" borderId="2" xfId="0" applyFont="1" applyFill="1" applyBorder="1" applyAlignment="1">
      <alignment horizontal="center" vertical="center" wrapText="1"/>
    </xf>
    <xf numFmtId="0" fontId="27" fillId="10" borderId="2" xfId="0" applyFont="1" applyFill="1" applyBorder="1" applyAlignment="1">
      <alignment horizontal="center" vertical="center"/>
    </xf>
    <xf numFmtId="17" fontId="27" fillId="10" borderId="2" xfId="0" applyNumberFormat="1" applyFont="1" applyFill="1" applyBorder="1" applyAlignment="1">
      <alignment horizontal="center" vertical="center" wrapText="1"/>
    </xf>
    <xf numFmtId="0" fontId="27" fillId="0" borderId="2" xfId="0" applyFont="1" applyBorder="1" applyAlignment="1">
      <alignment horizontal="center" vertical="center" wrapText="1"/>
    </xf>
    <xf numFmtId="0" fontId="0" fillId="0" borderId="2" xfId="0" applyBorder="1"/>
    <xf numFmtId="0" fontId="0" fillId="0" borderId="2" xfId="0" applyBorder="1" applyAlignment="1">
      <alignment horizontal="center" vertical="center"/>
    </xf>
    <xf numFmtId="0" fontId="0" fillId="2" borderId="2" xfId="0" applyFill="1" applyBorder="1" applyAlignment="1">
      <alignment horizontal="center" vertical="center"/>
    </xf>
    <xf numFmtId="0" fontId="0" fillId="0" borderId="2" xfId="0" applyBorder="1" applyAlignment="1">
      <alignment horizontal="center"/>
    </xf>
    <xf numFmtId="1" fontId="0" fillId="0" borderId="2" xfId="0" applyNumberFormat="1" applyBorder="1" applyAlignment="1">
      <alignment horizontal="center" vertical="center"/>
    </xf>
    <xf numFmtId="1" fontId="28" fillId="0" borderId="2" xfId="0" applyNumberFormat="1" applyFont="1" applyBorder="1" applyAlignment="1">
      <alignment horizontal="center" vertical="center"/>
    </xf>
    <xf numFmtId="1" fontId="29" fillId="0" borderId="2" xfId="0" applyNumberFormat="1" applyFont="1" applyBorder="1" applyAlignment="1">
      <alignment horizontal="center" vertical="center"/>
    </xf>
    <xf numFmtId="1" fontId="0" fillId="2" borderId="2" xfId="0" applyNumberFormat="1" applyFill="1" applyBorder="1" applyAlignment="1">
      <alignment horizontal="center" vertical="center"/>
    </xf>
    <xf numFmtId="9" fontId="0" fillId="0" borderId="2" xfId="107" applyFont="1" applyBorder="1" applyAlignment="1">
      <alignment horizontal="center" vertical="center"/>
    </xf>
    <xf numFmtId="9" fontId="0" fillId="2" borderId="2" xfId="0" applyNumberFormat="1" applyFill="1" applyBorder="1" applyAlignment="1">
      <alignment horizontal="center" vertical="center"/>
    </xf>
    <xf numFmtId="9" fontId="0" fillId="2" borderId="2" xfId="107" applyFont="1" applyFill="1" applyBorder="1" applyAlignment="1">
      <alignment horizontal="center" vertical="center"/>
    </xf>
    <xf numFmtId="9" fontId="0" fillId="0" borderId="2" xfId="107" applyFont="1" applyBorder="1" applyAlignment="1">
      <alignment horizontal="center"/>
    </xf>
    <xf numFmtId="9" fontId="0" fillId="0" borderId="2" xfId="0" applyNumberFormat="1" applyBorder="1" applyAlignment="1">
      <alignment horizontal="center"/>
    </xf>
    <xf numFmtId="1" fontId="0" fillId="0" borderId="2" xfId="115" applyNumberFormat="1" applyFont="1" applyFill="1" applyBorder="1" applyAlignment="1">
      <alignment horizontal="center" vertical="center"/>
    </xf>
    <xf numFmtId="1" fontId="0" fillId="0" borderId="2" xfId="115" applyNumberFormat="1" applyFont="1" applyFill="1" applyBorder="1" applyAlignment="1">
      <alignment horizontal="center"/>
    </xf>
    <xf numFmtId="0" fontId="9" fillId="0" borderId="2" xfId="0" applyFont="1" applyBorder="1" applyAlignment="1">
      <alignment horizontal="center"/>
    </xf>
    <xf numFmtId="0" fontId="7" fillId="0" borderId="0" xfId="0" applyFont="1" applyAlignment="1">
      <alignment horizontal="center" vertical="center"/>
    </xf>
    <xf numFmtId="0" fontId="7" fillId="0" borderId="0" xfId="0" applyFont="1" applyAlignment="1">
      <alignment horizontal="center" vertical="center" wrapText="1"/>
    </xf>
    <xf numFmtId="0" fontId="0" fillId="0" borderId="0" xfId="0" applyAlignment="1">
      <alignment horizontal="justify" vertical="center"/>
    </xf>
    <xf numFmtId="165" fontId="0" fillId="0" borderId="0" xfId="108" applyNumberFormat="1" applyFont="1" applyAlignment="1">
      <alignment horizontal="justify" vertical="center"/>
    </xf>
    <xf numFmtId="0" fontId="0" fillId="0" borderId="0" xfId="0" applyAlignment="1">
      <alignment horizontal="justify" vertical="center" wrapText="1"/>
    </xf>
    <xf numFmtId="165" fontId="0" fillId="0" borderId="0" xfId="0" applyNumberFormat="1" applyAlignment="1">
      <alignment vertical="center"/>
    </xf>
    <xf numFmtId="9" fontId="0" fillId="0" borderId="0" xfId="107" applyFont="1" applyAlignment="1">
      <alignment vertical="center"/>
    </xf>
    <xf numFmtId="0" fontId="26" fillId="10" borderId="2" xfId="0" applyFont="1" applyFill="1" applyBorder="1" applyAlignment="1">
      <alignment vertical="center" wrapText="1"/>
    </xf>
    <xf numFmtId="0" fontId="2" fillId="13" borderId="0" xfId="116" applyFill="1" applyAlignment="1">
      <alignment vertical="center"/>
    </xf>
    <xf numFmtId="0" fontId="7" fillId="13" borderId="2" xfId="0" applyFont="1" applyFill="1" applyBorder="1" applyAlignment="1">
      <alignment horizontal="center" vertical="center"/>
    </xf>
    <xf numFmtId="0" fontId="0" fillId="13" borderId="2" xfId="0" applyFill="1" applyBorder="1"/>
    <xf numFmtId="0" fontId="0" fillId="13" borderId="2" xfId="0" applyFill="1" applyBorder="1" applyAlignment="1">
      <alignment horizontal="center" vertical="center"/>
    </xf>
    <xf numFmtId="0" fontId="7" fillId="14" borderId="2" xfId="0" applyFont="1" applyFill="1" applyBorder="1" applyAlignment="1">
      <alignment horizontal="center" vertical="center"/>
    </xf>
    <xf numFmtId="0" fontId="0" fillId="14" borderId="2" xfId="0" applyFill="1" applyBorder="1"/>
    <xf numFmtId="0" fontId="0" fillId="14" borderId="2" xfId="0" applyFill="1" applyBorder="1" applyAlignment="1">
      <alignment horizontal="center" vertical="center"/>
    </xf>
    <xf numFmtId="9" fontId="0" fillId="14" borderId="2" xfId="107" applyFont="1" applyFill="1" applyBorder="1" applyAlignment="1">
      <alignment horizontal="center" vertical="center"/>
    </xf>
    <xf numFmtId="0" fontId="7" fillId="15" borderId="2" xfId="0" applyFont="1" applyFill="1" applyBorder="1" applyAlignment="1">
      <alignment horizontal="center" vertical="center"/>
    </xf>
    <xf numFmtId="0" fontId="0" fillId="15" borderId="2" xfId="0" applyFill="1" applyBorder="1"/>
    <xf numFmtId="0" fontId="0" fillId="15" borderId="2" xfId="0" applyFill="1" applyBorder="1" applyAlignment="1">
      <alignment horizontal="center" vertical="center"/>
    </xf>
    <xf numFmtId="0" fontId="7" fillId="16" borderId="2" xfId="0" applyFont="1" applyFill="1" applyBorder="1" applyAlignment="1">
      <alignment horizontal="center" vertical="center"/>
    </xf>
    <xf numFmtId="0" fontId="0" fillId="16" borderId="2" xfId="0" applyFill="1" applyBorder="1"/>
    <xf numFmtId="0" fontId="0" fillId="16" borderId="2" xfId="0" applyFill="1" applyBorder="1" applyAlignment="1">
      <alignment horizontal="center" vertical="center"/>
    </xf>
    <xf numFmtId="5" fontId="10" fillId="2" borderId="2" xfId="108" applyNumberFormat="1" applyFont="1" applyFill="1" applyBorder="1" applyAlignment="1">
      <alignment horizontal="center" vertical="center" wrapText="1"/>
    </xf>
    <xf numFmtId="0" fontId="2" fillId="0" borderId="0" xfId="116"/>
    <xf numFmtId="0" fontId="30" fillId="0" borderId="0" xfId="116" applyFont="1" applyAlignment="1">
      <alignment wrapText="1"/>
    </xf>
    <xf numFmtId="0" fontId="32" fillId="0" borderId="31" xfId="116" applyFont="1" applyBorder="1" applyAlignment="1">
      <alignment horizontal="center" vertical="center" wrapText="1"/>
    </xf>
    <xf numFmtId="0" fontId="30" fillId="17" borderId="31" xfId="116" applyFont="1" applyFill="1" applyBorder="1" applyAlignment="1">
      <alignment wrapText="1"/>
    </xf>
    <xf numFmtId="4" fontId="30" fillId="17" borderId="31" xfId="116" applyNumberFormat="1" applyFont="1" applyFill="1" applyBorder="1" applyAlignment="1">
      <alignment horizontal="right" wrapText="1"/>
    </xf>
    <xf numFmtId="0" fontId="30" fillId="17" borderId="31" xfId="116" applyFont="1" applyFill="1" applyBorder="1" applyAlignment="1">
      <alignment horizontal="right" wrapText="1"/>
    </xf>
    <xf numFmtId="0" fontId="2" fillId="0" borderId="0" xfId="117"/>
    <xf numFmtId="0" fontId="30" fillId="0" borderId="0" xfId="117" applyFont="1" applyAlignment="1">
      <alignment wrapText="1"/>
    </xf>
    <xf numFmtId="0" fontId="32" fillId="0" borderId="31" xfId="117" applyFont="1" applyBorder="1" applyAlignment="1">
      <alignment horizontal="center" vertical="center" wrapText="1"/>
    </xf>
    <xf numFmtId="0" fontId="30" fillId="18" borderId="31" xfId="117" applyFont="1" applyFill="1" applyBorder="1" applyAlignment="1">
      <alignment wrapText="1"/>
    </xf>
    <xf numFmtId="4" fontId="30" fillId="18" borderId="31" xfId="117" applyNumberFormat="1" applyFont="1" applyFill="1" applyBorder="1" applyAlignment="1">
      <alignment horizontal="right" wrapText="1"/>
    </xf>
    <xf numFmtId="0" fontId="30" fillId="18" borderId="31" xfId="117" applyFont="1" applyFill="1" applyBorder="1" applyAlignment="1">
      <alignment horizontal="right" wrapText="1"/>
    </xf>
    <xf numFmtId="0" fontId="2" fillId="18" borderId="0" xfId="117" applyFill="1"/>
    <xf numFmtId="0" fontId="30" fillId="11" borderId="31" xfId="117" applyFont="1" applyFill="1" applyBorder="1" applyAlignment="1">
      <alignment wrapText="1"/>
    </xf>
    <xf numFmtId="4" fontId="30" fillId="11" borderId="31" xfId="117" applyNumberFormat="1" applyFont="1" applyFill="1" applyBorder="1" applyAlignment="1">
      <alignment horizontal="right" wrapText="1"/>
    </xf>
    <xf numFmtId="0" fontId="30" fillId="11" borderId="31" xfId="117" applyFont="1" applyFill="1" applyBorder="1" applyAlignment="1">
      <alignment horizontal="right" wrapText="1"/>
    </xf>
    <xf numFmtId="0" fontId="2" fillId="11" borderId="0" xfId="117" applyFill="1"/>
    <xf numFmtId="0" fontId="30" fillId="17" borderId="31" xfId="117" applyFont="1" applyFill="1" applyBorder="1" applyAlignment="1">
      <alignment wrapText="1"/>
    </xf>
    <xf numFmtId="4" fontId="30" fillId="17" borderId="31" xfId="117" applyNumberFormat="1" applyFont="1" applyFill="1" applyBorder="1" applyAlignment="1">
      <alignment horizontal="right" wrapText="1"/>
    </xf>
    <xf numFmtId="0" fontId="30" fillId="17" borderId="31" xfId="117" applyFont="1" applyFill="1" applyBorder="1" applyAlignment="1">
      <alignment horizontal="right" wrapText="1"/>
    </xf>
    <xf numFmtId="0" fontId="30" fillId="13" borderId="31" xfId="117" applyFont="1" applyFill="1" applyBorder="1" applyAlignment="1">
      <alignment wrapText="1"/>
    </xf>
    <xf numFmtId="0" fontId="30" fillId="13" borderId="31" xfId="117" applyFont="1" applyFill="1" applyBorder="1" applyAlignment="1">
      <alignment horizontal="right" wrapText="1"/>
    </xf>
    <xf numFmtId="4" fontId="30" fillId="13" borderId="31" xfId="117" applyNumberFormat="1" applyFont="1" applyFill="1" applyBorder="1" applyAlignment="1">
      <alignment horizontal="right" wrapText="1"/>
    </xf>
    <xf numFmtId="0" fontId="2" fillId="13" borderId="0" xfId="117" applyFill="1"/>
    <xf numFmtId="0" fontId="30" fillId="14" borderId="31" xfId="117" applyFont="1" applyFill="1" applyBorder="1" applyAlignment="1">
      <alignment wrapText="1"/>
    </xf>
    <xf numFmtId="0" fontId="30" fillId="14" borderId="31" xfId="117" applyFont="1" applyFill="1" applyBorder="1" applyAlignment="1">
      <alignment horizontal="right" wrapText="1"/>
    </xf>
    <xf numFmtId="4" fontId="30" fillId="14" borderId="31" xfId="117" applyNumberFormat="1" applyFont="1" applyFill="1" applyBorder="1" applyAlignment="1">
      <alignment horizontal="right" wrapText="1"/>
    </xf>
    <xf numFmtId="0" fontId="2" fillId="14" borderId="0" xfId="117" applyFill="1"/>
    <xf numFmtId="0" fontId="30" fillId="19" borderId="31" xfId="117" applyFont="1" applyFill="1" applyBorder="1" applyAlignment="1">
      <alignment wrapText="1"/>
    </xf>
    <xf numFmtId="0" fontId="30" fillId="19" borderId="31" xfId="117" applyFont="1" applyFill="1" applyBorder="1" applyAlignment="1">
      <alignment horizontal="right" wrapText="1"/>
    </xf>
    <xf numFmtId="4" fontId="30" fillId="19" borderId="31" xfId="117" applyNumberFormat="1" applyFont="1" applyFill="1" applyBorder="1" applyAlignment="1">
      <alignment horizontal="right" wrapText="1"/>
    </xf>
    <xf numFmtId="0" fontId="2" fillId="19" borderId="0" xfId="117" applyFill="1"/>
    <xf numFmtId="0" fontId="30" fillId="15" borderId="31" xfId="117" applyFont="1" applyFill="1" applyBorder="1" applyAlignment="1">
      <alignment wrapText="1"/>
    </xf>
    <xf numFmtId="4" fontId="30" fillId="15" borderId="31" xfId="117" applyNumberFormat="1" applyFont="1" applyFill="1" applyBorder="1" applyAlignment="1">
      <alignment horizontal="right" wrapText="1"/>
    </xf>
    <xf numFmtId="0" fontId="30" fillId="15" borderId="31" xfId="117" applyFont="1" applyFill="1" applyBorder="1" applyAlignment="1">
      <alignment horizontal="right" wrapText="1"/>
    </xf>
    <xf numFmtId="0" fontId="2" fillId="15" borderId="0" xfId="117" applyFill="1"/>
    <xf numFmtId="0" fontId="30" fillId="16" borderId="31" xfId="117" applyFont="1" applyFill="1" applyBorder="1" applyAlignment="1">
      <alignment wrapText="1"/>
    </xf>
    <xf numFmtId="4" fontId="30" fillId="16" borderId="31" xfId="117" applyNumberFormat="1" applyFont="1" applyFill="1" applyBorder="1" applyAlignment="1">
      <alignment horizontal="right" wrapText="1"/>
    </xf>
    <xf numFmtId="0" fontId="30" fillId="16" borderId="31" xfId="117" applyFont="1" applyFill="1" applyBorder="1" applyAlignment="1">
      <alignment horizontal="right" wrapText="1"/>
    </xf>
    <xf numFmtId="0" fontId="2" fillId="16" borderId="0" xfId="117" applyFill="1"/>
    <xf numFmtId="0" fontId="30" fillId="4" borderId="31" xfId="117" applyFont="1" applyFill="1" applyBorder="1" applyAlignment="1">
      <alignment wrapText="1"/>
    </xf>
    <xf numFmtId="4" fontId="30" fillId="4" borderId="31" xfId="117" applyNumberFormat="1" applyFont="1" applyFill="1" applyBorder="1" applyAlignment="1">
      <alignment horizontal="right" wrapText="1"/>
    </xf>
    <xf numFmtId="0" fontId="30" fillId="4" borderId="31" xfId="117" applyFont="1" applyFill="1" applyBorder="1" applyAlignment="1">
      <alignment horizontal="right" wrapText="1"/>
    </xf>
    <xf numFmtId="0" fontId="2" fillId="4" borderId="0" xfId="117" applyFill="1"/>
    <xf numFmtId="0" fontId="2" fillId="14" borderId="0" xfId="116" applyFill="1" applyAlignment="1">
      <alignment vertical="center"/>
    </xf>
    <xf numFmtId="4" fontId="2" fillId="14" borderId="0" xfId="116" applyNumberFormat="1" applyFill="1" applyAlignment="1">
      <alignment vertical="center"/>
    </xf>
    <xf numFmtId="44" fontId="2" fillId="14" borderId="0" xfId="118" applyFont="1" applyFill="1" applyAlignment="1">
      <alignment vertical="center"/>
    </xf>
    <xf numFmtId="44" fontId="2" fillId="14" borderId="0" xfId="118" applyFont="1" applyFill="1"/>
    <xf numFmtId="0" fontId="2" fillId="15" borderId="0" xfId="116" applyFill="1" applyAlignment="1">
      <alignment vertical="center"/>
    </xf>
    <xf numFmtId="4" fontId="2" fillId="15" borderId="0" xfId="116" applyNumberFormat="1" applyFill="1" applyAlignment="1">
      <alignment vertical="center"/>
    </xf>
    <xf numFmtId="44" fontId="2" fillId="15" borderId="0" xfId="118" applyFont="1" applyFill="1" applyAlignment="1">
      <alignment vertical="center"/>
    </xf>
    <xf numFmtId="44" fontId="2" fillId="15" borderId="0" xfId="118" applyFont="1" applyFill="1"/>
    <xf numFmtId="4" fontId="2" fillId="13" borderId="0" xfId="116" applyNumberFormat="1" applyFill="1" applyAlignment="1">
      <alignment vertical="center"/>
    </xf>
    <xf numFmtId="44" fontId="2" fillId="13" borderId="0" xfId="118" applyFont="1" applyFill="1" applyAlignment="1">
      <alignment vertical="center"/>
    </xf>
    <xf numFmtId="44" fontId="2" fillId="13" borderId="0" xfId="118" applyFont="1" applyFill="1"/>
    <xf numFmtId="0" fontId="2" fillId="16" borderId="0" xfId="116" applyFill="1" applyAlignment="1">
      <alignment vertical="center"/>
    </xf>
    <xf numFmtId="4" fontId="2" fillId="16" borderId="0" xfId="116" applyNumberFormat="1" applyFill="1" applyAlignment="1">
      <alignment vertical="center"/>
    </xf>
    <xf numFmtId="44" fontId="2" fillId="16" borderId="0" xfId="118" applyFont="1" applyFill="1" applyAlignment="1">
      <alignment vertical="center"/>
    </xf>
    <xf numFmtId="44" fontId="2" fillId="16" borderId="0" xfId="118" applyFont="1" applyFill="1"/>
    <xf numFmtId="0" fontId="2" fillId="4" borderId="0" xfId="116" applyFill="1" applyAlignment="1">
      <alignment vertical="center"/>
    </xf>
    <xf numFmtId="4" fontId="2" fillId="4" borderId="0" xfId="116" applyNumberFormat="1" applyFill="1" applyAlignment="1">
      <alignment vertical="center"/>
    </xf>
    <xf numFmtId="44" fontId="2" fillId="4" borderId="0" xfId="118" applyFont="1" applyFill="1" applyAlignment="1">
      <alignment vertical="center"/>
    </xf>
    <xf numFmtId="44" fontId="2" fillId="4" borderId="0" xfId="118" applyFont="1" applyFill="1"/>
    <xf numFmtId="0" fontId="2" fillId="0" borderId="0" xfId="119"/>
    <xf numFmtId="44" fontId="2" fillId="0" borderId="0" xfId="119" applyNumberFormat="1"/>
    <xf numFmtId="0" fontId="2" fillId="0" borderId="0" xfId="120"/>
    <xf numFmtId="4" fontId="2" fillId="0" borderId="0" xfId="119" applyNumberFormat="1"/>
    <xf numFmtId="9" fontId="2" fillId="0" borderId="0" xfId="121" applyFont="1"/>
    <xf numFmtId="10" fontId="2" fillId="0" borderId="0" xfId="120" applyNumberFormat="1"/>
    <xf numFmtId="0" fontId="30" fillId="18" borderId="31" xfId="116" applyFont="1" applyFill="1" applyBorder="1" applyAlignment="1">
      <alignment wrapText="1"/>
    </xf>
    <xf numFmtId="4" fontId="30" fillId="18" borderId="31" xfId="116" applyNumberFormat="1" applyFont="1" applyFill="1" applyBorder="1" applyAlignment="1">
      <alignment horizontal="right" wrapText="1"/>
    </xf>
    <xf numFmtId="0" fontId="30" fillId="18" borderId="31" xfId="116" applyFont="1" applyFill="1" applyBorder="1" applyAlignment="1">
      <alignment horizontal="right" wrapText="1"/>
    </xf>
    <xf numFmtId="0" fontId="2" fillId="18" borderId="0" xfId="116" applyFill="1"/>
    <xf numFmtId="0" fontId="30" fillId="14" borderId="31" xfId="116" applyFont="1" applyFill="1" applyBorder="1" applyAlignment="1">
      <alignment wrapText="1"/>
    </xf>
    <xf numFmtId="4" fontId="30" fillId="14" borderId="31" xfId="116" applyNumberFormat="1" applyFont="1" applyFill="1" applyBorder="1" applyAlignment="1">
      <alignment horizontal="right" wrapText="1"/>
    </xf>
    <xf numFmtId="0" fontId="30" fillId="14" borderId="31" xfId="116" applyFont="1" applyFill="1" applyBorder="1" applyAlignment="1">
      <alignment horizontal="right" wrapText="1"/>
    </xf>
    <xf numFmtId="0" fontId="2" fillId="14" borderId="0" xfId="116" applyFill="1"/>
    <xf numFmtId="0" fontId="30" fillId="15" borderId="31" xfId="116" applyFont="1" applyFill="1" applyBorder="1" applyAlignment="1">
      <alignment wrapText="1"/>
    </xf>
    <xf numFmtId="4" fontId="30" fillId="15" borderId="31" xfId="116" applyNumberFormat="1" applyFont="1" applyFill="1" applyBorder="1" applyAlignment="1">
      <alignment horizontal="right" wrapText="1"/>
    </xf>
    <xf numFmtId="0" fontId="30" fillId="15" borderId="31" xfId="116" applyFont="1" applyFill="1" applyBorder="1" applyAlignment="1">
      <alignment horizontal="right" wrapText="1"/>
    </xf>
    <xf numFmtId="0" fontId="2" fillId="15" borderId="0" xfId="116" applyFill="1"/>
    <xf numFmtId="0" fontId="30" fillId="16" borderId="31" xfId="116" applyFont="1" applyFill="1" applyBorder="1" applyAlignment="1">
      <alignment wrapText="1"/>
    </xf>
    <xf numFmtId="4" fontId="30" fillId="16" borderId="31" xfId="116" applyNumberFormat="1" applyFont="1" applyFill="1" applyBorder="1" applyAlignment="1">
      <alignment horizontal="right" wrapText="1"/>
    </xf>
    <xf numFmtId="0" fontId="30" fillId="16" borderId="31" xfId="116" applyFont="1" applyFill="1" applyBorder="1" applyAlignment="1">
      <alignment horizontal="right" wrapText="1"/>
    </xf>
    <xf numFmtId="0" fontId="2" fillId="16" borderId="0" xfId="116" applyFill="1"/>
    <xf numFmtId="0" fontId="30" fillId="13" borderId="31" xfId="116" applyFont="1" applyFill="1" applyBorder="1" applyAlignment="1">
      <alignment wrapText="1"/>
    </xf>
    <xf numFmtId="4" fontId="30" fillId="13" borderId="31" xfId="116" applyNumberFormat="1" applyFont="1" applyFill="1" applyBorder="1" applyAlignment="1">
      <alignment horizontal="right" wrapText="1"/>
    </xf>
    <xf numFmtId="0" fontId="30" fillId="13" borderId="31" xfId="116" applyFont="1" applyFill="1" applyBorder="1" applyAlignment="1">
      <alignment horizontal="right" wrapText="1"/>
    </xf>
    <xf numFmtId="0" fontId="2" fillId="13" borderId="0" xfId="116" applyFill="1"/>
    <xf numFmtId="0" fontId="30" fillId="4" borderId="31" xfId="116" applyFont="1" applyFill="1" applyBorder="1" applyAlignment="1">
      <alignment wrapText="1"/>
    </xf>
    <xf numFmtId="4" fontId="30" fillId="4" borderId="31" xfId="116" applyNumberFormat="1" applyFont="1" applyFill="1" applyBorder="1" applyAlignment="1">
      <alignment horizontal="right" wrapText="1"/>
    </xf>
    <xf numFmtId="0" fontId="30" fillId="4" borderId="31" xfId="116" applyFont="1" applyFill="1" applyBorder="1" applyAlignment="1">
      <alignment horizontal="right" wrapText="1"/>
    </xf>
    <xf numFmtId="0" fontId="2" fillId="4" borderId="0" xfId="116" applyFill="1"/>
    <xf numFmtId="44" fontId="2" fillId="0" borderId="0" xfId="116" applyNumberFormat="1"/>
    <xf numFmtId="0" fontId="15" fillId="12" borderId="2" xfId="0" applyFont="1" applyFill="1" applyBorder="1" applyAlignment="1">
      <alignment horizontal="center" vertical="center" wrapText="1"/>
    </xf>
    <xf numFmtId="164" fontId="15" fillId="12" borderId="2" xfId="0" applyNumberFormat="1" applyFont="1" applyFill="1" applyBorder="1" applyAlignment="1">
      <alignment horizontal="center" vertical="center"/>
    </xf>
    <xf numFmtId="0" fontId="19" fillId="12" borderId="4" xfId="0" applyFont="1" applyFill="1" applyBorder="1" applyAlignment="1">
      <alignment horizontal="justify" vertical="center" wrapText="1"/>
    </xf>
    <xf numFmtId="3" fontId="20" fillId="12" borderId="20" xfId="0" applyNumberFormat="1" applyFont="1" applyFill="1" applyBorder="1" applyAlignment="1">
      <alignment horizontal="center" vertical="center"/>
    </xf>
    <xf numFmtId="3" fontId="20" fillId="12" borderId="3" xfId="0" applyNumberFormat="1" applyFont="1" applyFill="1" applyBorder="1" applyAlignment="1">
      <alignment horizontal="center" vertical="center"/>
    </xf>
    <xf numFmtId="3" fontId="20" fillId="12" borderId="2" xfId="0" applyNumberFormat="1" applyFont="1" applyFill="1" applyBorder="1" applyAlignment="1">
      <alignment horizontal="center" vertical="center"/>
    </xf>
    <xf numFmtId="9" fontId="21" fillId="12" borderId="2" xfId="0" applyNumberFormat="1" applyFont="1" applyFill="1" applyBorder="1" applyAlignment="1">
      <alignment horizontal="center" vertical="center"/>
    </xf>
    <xf numFmtId="9" fontId="20" fillId="12" borderId="2" xfId="0" applyNumberFormat="1" applyFont="1" applyFill="1" applyBorder="1" applyAlignment="1">
      <alignment horizontal="center" vertical="center"/>
    </xf>
    <xf numFmtId="9" fontId="20" fillId="12" borderId="20" xfId="0" applyNumberFormat="1" applyFont="1" applyFill="1" applyBorder="1" applyAlignment="1">
      <alignment horizontal="center" vertical="center"/>
    </xf>
    <xf numFmtId="9" fontId="20" fillId="12" borderId="3" xfId="0" applyNumberFormat="1" applyFont="1" applyFill="1" applyBorder="1" applyAlignment="1">
      <alignment horizontal="center" vertical="center"/>
    </xf>
    <xf numFmtId="0" fontId="15" fillId="12" borderId="4" xfId="0" applyFont="1" applyFill="1" applyBorder="1"/>
    <xf numFmtId="9" fontId="20" fillId="12" borderId="27" xfId="0" applyNumberFormat="1" applyFont="1" applyFill="1" applyBorder="1" applyAlignment="1">
      <alignment horizontal="center" vertical="center"/>
    </xf>
    <xf numFmtId="167" fontId="20" fillId="12" borderId="2" xfId="115" applyNumberFormat="1" applyFont="1" applyFill="1" applyBorder="1" applyAlignment="1">
      <alignment horizontal="center" vertical="center"/>
    </xf>
    <xf numFmtId="9" fontId="20" fillId="12" borderId="2" xfId="107" applyFont="1" applyFill="1" applyBorder="1" applyAlignment="1">
      <alignment horizontal="center" vertical="center"/>
    </xf>
    <xf numFmtId="167" fontId="20" fillId="12" borderId="21" xfId="115" applyNumberFormat="1" applyFont="1" applyFill="1" applyBorder="1" applyAlignment="1">
      <alignment horizontal="center" vertical="center"/>
    </xf>
    <xf numFmtId="9" fontId="20" fillId="12" borderId="3" xfId="107" applyFont="1" applyFill="1" applyBorder="1" applyAlignment="1">
      <alignment horizontal="center" vertical="center"/>
    </xf>
    <xf numFmtId="9" fontId="20" fillId="12" borderId="21" xfId="107" applyFont="1" applyFill="1" applyBorder="1" applyAlignment="1">
      <alignment horizontal="center" vertical="center"/>
    </xf>
    <xf numFmtId="167" fontId="15" fillId="0" borderId="0" xfId="0" applyNumberFormat="1" applyFont="1" applyAlignment="1">
      <alignment horizontal="center" vertical="center"/>
    </xf>
    <xf numFmtId="0" fontId="10" fillId="2" borderId="2" xfId="109" applyFont="1" applyFill="1" applyBorder="1" applyAlignment="1" applyProtection="1">
      <alignment horizontal="center" vertical="center" wrapText="1"/>
      <protection locked="0"/>
    </xf>
    <xf numFmtId="9" fontId="29" fillId="0" borderId="2" xfId="107" applyFont="1" applyBorder="1" applyAlignment="1">
      <alignment horizontal="center" vertical="center"/>
    </xf>
    <xf numFmtId="0" fontId="1" fillId="0" borderId="0" xfId="123"/>
    <xf numFmtId="0" fontId="30" fillId="0" borderId="0" xfId="123" applyFont="1" applyAlignment="1">
      <alignment wrapText="1"/>
    </xf>
    <xf numFmtId="0" fontId="32" fillId="0" borderId="31" xfId="123" applyFont="1" applyBorder="1" applyAlignment="1">
      <alignment horizontal="center" vertical="center" wrapText="1"/>
    </xf>
    <xf numFmtId="0" fontId="30" fillId="17" borderId="31" xfId="123" applyFont="1" applyFill="1" applyBorder="1" applyAlignment="1">
      <alignment wrapText="1"/>
    </xf>
    <xf numFmtId="4" fontId="30" fillId="17" borderId="31" xfId="123" applyNumberFormat="1" applyFont="1" applyFill="1" applyBorder="1" applyAlignment="1">
      <alignment horizontal="right" wrapText="1"/>
    </xf>
    <xf numFmtId="0" fontId="30" fillId="17" borderId="31" xfId="123" applyFont="1" applyFill="1" applyBorder="1" applyAlignment="1">
      <alignment horizontal="right" wrapText="1"/>
    </xf>
    <xf numFmtId="0" fontId="30" fillId="18" borderId="31" xfId="123" applyFont="1" applyFill="1" applyBorder="1" applyAlignment="1">
      <alignment wrapText="1"/>
    </xf>
    <xf numFmtId="4" fontId="30" fillId="18" borderId="31" xfId="123" applyNumberFormat="1" applyFont="1" applyFill="1" applyBorder="1" applyAlignment="1">
      <alignment horizontal="right" wrapText="1"/>
    </xf>
    <xf numFmtId="0" fontId="30" fillId="18" borderId="31" xfId="123" applyFont="1" applyFill="1" applyBorder="1" applyAlignment="1">
      <alignment horizontal="right" wrapText="1"/>
    </xf>
    <xf numFmtId="0" fontId="1" fillId="18" borderId="0" xfId="123" applyFill="1"/>
    <xf numFmtId="0" fontId="30" fillId="11" borderId="31" xfId="123" applyFont="1" applyFill="1" applyBorder="1" applyAlignment="1">
      <alignment wrapText="1"/>
    </xf>
    <xf numFmtId="4" fontId="30" fillId="11" borderId="31" xfId="123" applyNumberFormat="1" applyFont="1" applyFill="1" applyBorder="1" applyAlignment="1">
      <alignment horizontal="right" wrapText="1"/>
    </xf>
    <xf numFmtId="0" fontId="30" fillId="11" borderId="31" xfId="123" applyFont="1" applyFill="1" applyBorder="1" applyAlignment="1">
      <alignment horizontal="right" wrapText="1"/>
    </xf>
    <xf numFmtId="0" fontId="1" fillId="11" borderId="0" xfId="123" applyFill="1"/>
    <xf numFmtId="0" fontId="30" fillId="14" borderId="31" xfId="123" applyFont="1" applyFill="1" applyBorder="1" applyAlignment="1">
      <alignment wrapText="1"/>
    </xf>
    <xf numFmtId="4" fontId="30" fillId="14" borderId="31" xfId="123" applyNumberFormat="1" applyFont="1" applyFill="1" applyBorder="1" applyAlignment="1">
      <alignment horizontal="right" wrapText="1"/>
    </xf>
    <xf numFmtId="0" fontId="30" fillId="14" borderId="31" xfId="123" applyFont="1" applyFill="1" applyBorder="1" applyAlignment="1">
      <alignment horizontal="right" wrapText="1"/>
    </xf>
    <xf numFmtId="0" fontId="1" fillId="14" borderId="0" xfId="123" applyFill="1"/>
    <xf numFmtId="0" fontId="30" fillId="15" borderId="31" xfId="123" applyFont="1" applyFill="1" applyBorder="1" applyAlignment="1">
      <alignment wrapText="1"/>
    </xf>
    <xf numFmtId="4" fontId="30" fillId="15" borderId="31" xfId="123" applyNumberFormat="1" applyFont="1" applyFill="1" applyBorder="1" applyAlignment="1">
      <alignment horizontal="right" wrapText="1"/>
    </xf>
    <xf numFmtId="0" fontId="30" fillId="15" borderId="31" xfId="123" applyFont="1" applyFill="1" applyBorder="1" applyAlignment="1">
      <alignment horizontal="right" wrapText="1"/>
    </xf>
    <xf numFmtId="0" fontId="1" fillId="15" borderId="0" xfId="123" applyFill="1"/>
    <xf numFmtId="0" fontId="30" fillId="16" borderId="31" xfId="123" applyFont="1" applyFill="1" applyBorder="1" applyAlignment="1">
      <alignment wrapText="1"/>
    </xf>
    <xf numFmtId="4" fontId="30" fillId="16" borderId="31" xfId="123" applyNumberFormat="1" applyFont="1" applyFill="1" applyBorder="1" applyAlignment="1">
      <alignment horizontal="right" wrapText="1"/>
    </xf>
    <xf numFmtId="0" fontId="30" fillId="16" borderId="31" xfId="123" applyFont="1" applyFill="1" applyBorder="1" applyAlignment="1">
      <alignment horizontal="right" wrapText="1"/>
    </xf>
    <xf numFmtId="0" fontId="1" fillId="16" borderId="0" xfId="123" applyFill="1"/>
    <xf numFmtId="0" fontId="30" fillId="13" borderId="31" xfId="123" applyFont="1" applyFill="1" applyBorder="1" applyAlignment="1">
      <alignment wrapText="1"/>
    </xf>
    <xf numFmtId="4" fontId="30" fillId="13" borderId="31" xfId="123" applyNumberFormat="1" applyFont="1" applyFill="1" applyBorder="1" applyAlignment="1">
      <alignment horizontal="right" wrapText="1"/>
    </xf>
    <xf numFmtId="0" fontId="30" fillId="13" borderId="31" xfId="123" applyFont="1" applyFill="1" applyBorder="1" applyAlignment="1">
      <alignment horizontal="right" wrapText="1"/>
    </xf>
    <xf numFmtId="0" fontId="1" fillId="13" borderId="0" xfId="123" applyFill="1"/>
    <xf numFmtId="0" fontId="30" fillId="4" borderId="31" xfId="123" applyFont="1" applyFill="1" applyBorder="1" applyAlignment="1">
      <alignment wrapText="1"/>
    </xf>
    <xf numFmtId="4" fontId="30" fillId="4" borderId="31" xfId="123" applyNumberFormat="1" applyFont="1" applyFill="1" applyBorder="1" applyAlignment="1">
      <alignment horizontal="right" wrapText="1"/>
    </xf>
    <xf numFmtId="0" fontId="30" fillId="4" borderId="31" xfId="123" applyFont="1" applyFill="1" applyBorder="1" applyAlignment="1">
      <alignment horizontal="right" wrapText="1"/>
    </xf>
    <xf numFmtId="0" fontId="1" fillId="4" borderId="0" xfId="123" applyFill="1"/>
    <xf numFmtId="0" fontId="32" fillId="0" borderId="0" xfId="123" applyFont="1" applyAlignment="1">
      <alignment horizontal="center" vertical="center" wrapText="1"/>
    </xf>
    <xf numFmtId="4" fontId="30" fillId="13" borderId="37" xfId="123" applyNumberFormat="1" applyFont="1" applyFill="1" applyBorder="1" applyAlignment="1">
      <alignment horizontal="right" wrapText="1"/>
    </xf>
    <xf numFmtId="0" fontId="30" fillId="13" borderId="37" xfId="123" applyFont="1" applyFill="1" applyBorder="1" applyAlignment="1">
      <alignment horizontal="right" wrapText="1"/>
    </xf>
    <xf numFmtId="2" fontId="6" fillId="0" borderId="2" xfId="122" applyNumberFormat="1" applyFont="1" applyFill="1" applyBorder="1" applyAlignment="1">
      <alignment horizontal="center" vertical="center"/>
    </xf>
    <xf numFmtId="0" fontId="31" fillId="0" borderId="32" xfId="117" applyFont="1" applyBorder="1" applyAlignment="1">
      <alignment wrapText="1"/>
    </xf>
    <xf numFmtId="0" fontId="30" fillId="0" borderId="0" xfId="117" applyFont="1" applyAlignment="1">
      <alignment horizontal="left" wrapText="1"/>
    </xf>
    <xf numFmtId="0" fontId="31" fillId="0" borderId="0" xfId="117" applyFont="1" applyAlignment="1">
      <alignment wrapText="1"/>
    </xf>
    <xf numFmtId="2" fontId="6" fillId="0" borderId="1" xfId="122" applyNumberFormat="1" applyFont="1" applyFill="1" applyBorder="1" applyAlignment="1">
      <alignment horizontal="center" vertical="center"/>
    </xf>
    <xf numFmtId="2" fontId="6" fillId="0" borderId="7" xfId="122" applyNumberFormat="1" applyFont="1" applyFill="1" applyBorder="1" applyAlignment="1">
      <alignment horizontal="center" vertical="center"/>
    </xf>
    <xf numFmtId="2" fontId="10" fillId="0" borderId="33" xfId="109" applyNumberFormat="1" applyFont="1" applyBorder="1" applyAlignment="1">
      <alignment horizontal="center" vertical="center" wrapText="1"/>
    </xf>
    <xf numFmtId="2" fontId="10" fillId="0" borderId="34" xfId="109" applyNumberFormat="1" applyFont="1" applyBorder="1" applyAlignment="1">
      <alignment horizontal="center" vertical="center" wrapText="1"/>
    </xf>
    <xf numFmtId="2" fontId="10" fillId="0" borderId="35" xfId="109" applyNumberFormat="1" applyFont="1" applyBorder="1" applyAlignment="1">
      <alignment horizontal="center" vertical="center" wrapText="1"/>
    </xf>
    <xf numFmtId="2" fontId="10" fillId="0" borderId="36" xfId="109" applyNumberFormat="1" applyFont="1" applyBorder="1" applyAlignment="1">
      <alignment horizontal="center" vertical="center" wrapText="1"/>
    </xf>
    <xf numFmtId="2" fontId="10" fillId="0" borderId="0" xfId="109" applyNumberFormat="1" applyFont="1" applyAlignment="1">
      <alignment horizontal="center" vertical="center" wrapText="1"/>
    </xf>
    <xf numFmtId="2" fontId="10" fillId="0" borderId="6" xfId="109" applyNumberFormat="1" applyFont="1" applyBorder="1" applyAlignment="1">
      <alignment horizontal="center" vertical="center" wrapText="1"/>
    </xf>
    <xf numFmtId="5" fontId="10" fillId="2" borderId="1" xfId="108" applyNumberFormat="1" applyFont="1" applyFill="1" applyBorder="1" applyAlignment="1">
      <alignment horizontal="right" vertical="center" wrapText="1"/>
    </xf>
    <xf numFmtId="5" fontId="10" fillId="2" borderId="7" xfId="108" applyNumberFormat="1" applyFont="1" applyFill="1" applyBorder="1" applyAlignment="1">
      <alignment horizontal="right" vertical="center" wrapText="1"/>
    </xf>
    <xf numFmtId="0" fontId="10" fillId="2" borderId="4" xfId="0" applyFont="1" applyFill="1" applyBorder="1" applyAlignment="1">
      <alignment horizontal="center" vertical="center"/>
    </xf>
    <xf numFmtId="0" fontId="10" fillId="2" borderId="5" xfId="0" applyFont="1" applyFill="1" applyBorder="1" applyAlignment="1">
      <alignment horizontal="center" vertical="center"/>
    </xf>
    <xf numFmtId="0" fontId="10" fillId="2" borderId="3" xfId="0" applyFont="1" applyFill="1" applyBorder="1" applyAlignment="1">
      <alignment horizontal="center" vertical="center"/>
    </xf>
    <xf numFmtId="5" fontId="10" fillId="2" borderId="1" xfId="108" applyNumberFormat="1" applyFont="1" applyFill="1" applyBorder="1" applyAlignment="1">
      <alignment horizontal="center" vertical="center" wrapText="1"/>
    </xf>
    <xf numFmtId="5" fontId="10" fillId="2" borderId="7" xfId="108" applyNumberFormat="1" applyFont="1" applyFill="1" applyBorder="1" applyAlignment="1">
      <alignment horizontal="center" vertical="center" wrapText="1"/>
    </xf>
    <xf numFmtId="0" fontId="7" fillId="0" borderId="1" xfId="0" applyFont="1" applyBorder="1" applyAlignment="1">
      <alignment horizontal="center" vertical="center"/>
    </xf>
    <xf numFmtId="0" fontId="7" fillId="0" borderId="7" xfId="0" applyFont="1" applyBorder="1" applyAlignment="1">
      <alignment horizontal="center" vertical="center"/>
    </xf>
    <xf numFmtId="0" fontId="10" fillId="2" borderId="1" xfId="0" applyFont="1" applyFill="1" applyBorder="1" applyAlignment="1">
      <alignment horizontal="center" vertical="center" wrapText="1"/>
    </xf>
    <xf numFmtId="0" fontId="10" fillId="2" borderId="7" xfId="0" applyFont="1" applyFill="1" applyBorder="1" applyAlignment="1">
      <alignment horizontal="center" vertical="center" wrapText="1"/>
    </xf>
    <xf numFmtId="166" fontId="9" fillId="0" borderId="1" xfId="0" applyNumberFormat="1" applyFont="1" applyBorder="1" applyAlignment="1">
      <alignment horizontal="center" vertical="center" wrapText="1"/>
    </xf>
    <xf numFmtId="166" fontId="9" fillId="0" borderId="7" xfId="0" applyNumberFormat="1" applyFont="1" applyBorder="1" applyAlignment="1">
      <alignment horizontal="center" vertical="center" wrapText="1"/>
    </xf>
    <xf numFmtId="2" fontId="10" fillId="0" borderId="2" xfId="109" applyNumberFormat="1" applyFont="1" applyBorder="1" applyAlignment="1">
      <alignment horizontal="left" vertical="center" wrapText="1"/>
    </xf>
    <xf numFmtId="2" fontId="10" fillId="0" borderId="4" xfId="114" applyNumberFormat="1" applyFont="1" applyBorder="1" applyAlignment="1">
      <alignment horizontal="left" vertical="center" wrapText="1"/>
    </xf>
    <xf numFmtId="2" fontId="10" fillId="0" borderId="5" xfId="114" applyNumberFormat="1" applyFont="1" applyBorder="1" applyAlignment="1">
      <alignment horizontal="left" vertical="center" wrapText="1"/>
    </xf>
    <xf numFmtId="2" fontId="10" fillId="0" borderId="3" xfId="114" applyNumberFormat="1" applyFont="1" applyBorder="1" applyAlignment="1">
      <alignment horizontal="left" vertical="center" wrapText="1"/>
    </xf>
    <xf numFmtId="2" fontId="10" fillId="0" borderId="2" xfId="114" applyNumberFormat="1" applyFont="1" applyBorder="1" applyAlignment="1">
      <alignment horizontal="left" vertical="center" wrapText="1"/>
    </xf>
    <xf numFmtId="0" fontId="10"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7" xfId="0" applyFont="1" applyBorder="1" applyAlignment="1">
      <alignment horizontal="center" vertical="center" wrapText="1"/>
    </xf>
    <xf numFmtId="0" fontId="7" fillId="0" borderId="2" xfId="0" applyFont="1" applyBorder="1" applyAlignment="1">
      <alignment horizontal="left" vertical="center"/>
    </xf>
    <xf numFmtId="0" fontId="7" fillId="0" borderId="1" xfId="0" applyFont="1" applyBorder="1" applyAlignment="1">
      <alignment horizontal="left" vertical="center"/>
    </xf>
    <xf numFmtId="0" fontId="10" fillId="2" borderId="2" xfId="0" applyFont="1" applyFill="1" applyBorder="1" applyAlignment="1">
      <alignment horizontal="center" vertical="center"/>
    </xf>
    <xf numFmtId="14" fontId="0" fillId="0" borderId="2" xfId="0" applyNumberFormat="1" applyBorder="1" applyAlignment="1">
      <alignment horizontal="center" vertical="top"/>
    </xf>
    <xf numFmtId="14" fontId="7" fillId="0" borderId="2" xfId="0" applyNumberFormat="1" applyFont="1" applyBorder="1" applyAlignment="1">
      <alignment horizontal="center" vertical="top"/>
    </xf>
    <xf numFmtId="14" fontId="7" fillId="0" borderId="1" xfId="0" applyNumberFormat="1" applyFont="1" applyBorder="1" applyAlignment="1">
      <alignment horizontal="center" vertical="top"/>
    </xf>
    <xf numFmtId="3" fontId="0" fillId="2" borderId="1" xfId="0" applyNumberFormat="1" applyFill="1" applyBorder="1" applyAlignment="1">
      <alignment horizontal="center" vertical="center" wrapText="1"/>
    </xf>
    <xf numFmtId="3" fontId="0" fillId="2" borderId="7" xfId="0" applyNumberFormat="1" applyFill="1" applyBorder="1" applyAlignment="1">
      <alignment horizontal="center" vertical="center" wrapText="1"/>
    </xf>
    <xf numFmtId="3" fontId="9" fillId="0" borderId="1" xfId="0" applyNumberFormat="1" applyFont="1" applyBorder="1" applyAlignment="1">
      <alignment horizontal="center" vertical="center" wrapText="1"/>
    </xf>
    <xf numFmtId="3" fontId="9" fillId="0" borderId="7"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7" xfId="0" applyBorder="1" applyAlignment="1">
      <alignment horizontal="center" vertical="center" wrapText="1"/>
    </xf>
    <xf numFmtId="0" fontId="10" fillId="2" borderId="1" xfId="0" applyFont="1" applyFill="1" applyBorder="1" applyAlignment="1">
      <alignment horizontal="center" vertical="center"/>
    </xf>
    <xf numFmtId="0" fontId="10" fillId="2" borderId="7"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7" xfId="0" applyFont="1" applyBorder="1" applyAlignment="1">
      <alignment horizontal="center" vertical="center"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3" xfId="0" applyFont="1" applyFill="1" applyBorder="1" applyAlignment="1">
      <alignment horizontal="center" vertical="center"/>
    </xf>
    <xf numFmtId="0" fontId="14" fillId="0" borderId="0" xfId="0" applyFont="1" applyAlignment="1">
      <alignment horizontal="center" vertical="center" wrapText="1"/>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14"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9"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0" xfId="0" applyFont="1" applyAlignment="1">
      <alignment horizontal="center" vertical="center" wrapText="1"/>
    </xf>
    <xf numFmtId="0" fontId="16" fillId="0" borderId="23" xfId="0" applyFont="1" applyBorder="1" applyAlignment="1">
      <alignment horizontal="center" vertical="center" wrapText="1"/>
    </xf>
    <xf numFmtId="0" fontId="16" fillId="2" borderId="4"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6" fillId="2" borderId="20"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8" fillId="2" borderId="18" xfId="0" applyFont="1" applyFill="1" applyBorder="1" applyAlignment="1">
      <alignment horizontal="center" vertical="center" wrapText="1"/>
    </xf>
    <xf numFmtId="0" fontId="18" fillId="2" borderId="21"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6" fillId="2" borderId="5" xfId="0" applyFont="1" applyFill="1" applyBorder="1" applyAlignment="1">
      <alignment horizontal="center" vertical="center" wrapText="1"/>
    </xf>
    <xf numFmtId="0" fontId="15" fillId="0" borderId="18" xfId="0" applyFont="1" applyBorder="1" applyAlignment="1">
      <alignment horizontal="center" vertical="center" wrapText="1"/>
    </xf>
    <xf numFmtId="0" fontId="15" fillId="0" borderId="21"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24" xfId="0" applyFont="1" applyBorder="1" applyAlignment="1">
      <alignment horizontal="center" vertical="center" wrapText="1"/>
    </xf>
    <xf numFmtId="0" fontId="15" fillId="12" borderId="2"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31" fillId="0" borderId="0" xfId="116" applyFont="1" applyAlignment="1">
      <alignment wrapText="1"/>
    </xf>
    <xf numFmtId="0" fontId="30" fillId="0" borderId="0" xfId="116" applyFont="1" applyAlignment="1">
      <alignment horizontal="left" wrapText="1"/>
    </xf>
    <xf numFmtId="0" fontId="30" fillId="0" borderId="0" xfId="123" applyFont="1" applyAlignment="1">
      <alignment horizontal="left" wrapText="1"/>
    </xf>
    <xf numFmtId="0" fontId="31" fillId="0" borderId="0" xfId="123" applyFont="1" applyAlignment="1">
      <alignment wrapText="1"/>
    </xf>
    <xf numFmtId="0" fontId="7" fillId="9" borderId="29" xfId="0" applyFont="1" applyFill="1" applyBorder="1" applyAlignment="1">
      <alignment horizontal="center"/>
    </xf>
    <xf numFmtId="0" fontId="7" fillId="9" borderId="28" xfId="0" applyFont="1" applyFill="1" applyBorder="1" applyAlignment="1">
      <alignment horizontal="center"/>
    </xf>
    <xf numFmtId="0" fontId="0" fillId="2" borderId="1" xfId="0" applyFill="1" applyBorder="1" applyAlignment="1">
      <alignment horizontal="center" vertical="center"/>
    </xf>
    <xf numFmtId="0" fontId="0" fillId="2" borderId="30" xfId="0" applyFill="1" applyBorder="1" applyAlignment="1">
      <alignment horizontal="center" vertical="center"/>
    </xf>
    <xf numFmtId="0" fontId="0" fillId="2" borderId="7" xfId="0" applyFill="1" applyBorder="1" applyAlignment="1">
      <alignment horizontal="center" vertical="center"/>
    </xf>
    <xf numFmtId="0" fontId="7" fillId="2" borderId="2" xfId="0" applyFont="1" applyFill="1" applyBorder="1" applyAlignment="1">
      <alignment horizontal="center" vertical="center"/>
    </xf>
    <xf numFmtId="166" fontId="7" fillId="2" borderId="2" xfId="108" applyNumberFormat="1" applyFont="1" applyFill="1" applyBorder="1" applyAlignment="1">
      <alignment horizontal="center" vertical="center"/>
    </xf>
    <xf numFmtId="1" fontId="0" fillId="0" borderId="2" xfId="0" applyNumberFormat="1" applyBorder="1"/>
    <xf numFmtId="171" fontId="0" fillId="0" borderId="2" xfId="0" applyNumberFormat="1" applyBorder="1" applyAlignment="1">
      <alignment horizontal="center"/>
    </xf>
    <xf numFmtId="170" fontId="0" fillId="0" borderId="2" xfId="125" applyFont="1" applyBorder="1"/>
    <xf numFmtId="0" fontId="4" fillId="3" borderId="2" xfId="124" applyFill="1" applyBorder="1" applyAlignment="1" applyProtection="1"/>
    <xf numFmtId="1" fontId="0" fillId="0" borderId="2" xfId="0" applyNumberFormat="1" applyBorder="1" applyAlignment="1"/>
    <xf numFmtId="0" fontId="0" fillId="0" borderId="2" xfId="0" applyBorder="1" applyAlignment="1"/>
    <xf numFmtId="0" fontId="0" fillId="0" borderId="0" xfId="0" applyAlignment="1"/>
    <xf numFmtId="1" fontId="0" fillId="0" borderId="2" xfId="0" applyNumberFormat="1" applyBorder="1" applyAlignment="1">
      <alignment horizontal="center"/>
    </xf>
    <xf numFmtId="0" fontId="0" fillId="0" borderId="0" xfId="0" pivotButton="1"/>
    <xf numFmtId="0" fontId="0" fillId="0" borderId="0" xfId="0" applyAlignment="1">
      <alignment horizontal="left"/>
    </xf>
    <xf numFmtId="10" fontId="0" fillId="0" borderId="0" xfId="0" applyNumberFormat="1"/>
    <xf numFmtId="170" fontId="0" fillId="0" borderId="2" xfId="125" applyFont="1" applyBorder="1" applyAlignment="1"/>
    <xf numFmtId="165" fontId="0" fillId="0" borderId="2" xfId="108" applyNumberFormat="1" applyFont="1" applyFill="1" applyBorder="1" applyAlignment="1">
      <alignment horizontal="center" vertical="center"/>
    </xf>
    <xf numFmtId="165" fontId="0" fillId="0" borderId="2" xfId="108" applyNumberFormat="1" applyFont="1" applyBorder="1" applyAlignment="1">
      <alignment horizontal="center" vertical="center"/>
    </xf>
    <xf numFmtId="0" fontId="4" fillId="0" borderId="2" xfId="124" applyBorder="1"/>
    <xf numFmtId="165" fontId="10" fillId="2" borderId="2" xfId="108" applyNumberFormat="1" applyFont="1" applyFill="1" applyBorder="1" applyAlignment="1">
      <alignment horizontal="right" vertical="center"/>
    </xf>
    <xf numFmtId="172" fontId="9" fillId="0" borderId="2" xfId="107" applyNumberFormat="1" applyFont="1" applyFill="1" applyBorder="1" applyAlignment="1">
      <alignment horizontal="center" vertical="center" wrapText="1"/>
    </xf>
    <xf numFmtId="172" fontId="9" fillId="0" borderId="1" xfId="107" applyNumberFormat="1" applyFont="1" applyFill="1" applyBorder="1" applyAlignment="1">
      <alignment horizontal="center" vertical="center" wrapText="1"/>
    </xf>
    <xf numFmtId="172" fontId="9" fillId="0" borderId="7" xfId="107" applyNumberFormat="1" applyFont="1" applyFill="1" applyBorder="1" applyAlignment="1">
      <alignment horizontal="center" vertical="center" wrapText="1"/>
    </xf>
    <xf numFmtId="172" fontId="10" fillId="2" borderId="2" xfId="107" applyNumberFormat="1" applyFont="1" applyFill="1" applyBorder="1" applyAlignment="1">
      <alignment horizontal="center" vertical="center" wrapText="1"/>
    </xf>
    <xf numFmtId="172" fontId="7" fillId="19" borderId="2" xfId="0" applyNumberFormat="1" applyFont="1" applyFill="1" applyBorder="1" applyAlignment="1">
      <alignment horizontal="center" vertical="center"/>
    </xf>
    <xf numFmtId="172" fontId="0" fillId="19" borderId="2" xfId="0" applyNumberFormat="1" applyFill="1" applyBorder="1" applyAlignment="1">
      <alignment horizontal="center" vertical="center"/>
    </xf>
    <xf numFmtId="172" fontId="0" fillId="19" borderId="1" xfId="0" applyNumberFormat="1" applyFill="1" applyBorder="1" applyAlignment="1">
      <alignment horizontal="center" vertical="center"/>
    </xf>
    <xf numFmtId="172" fontId="0" fillId="19" borderId="7" xfId="0" applyNumberFormat="1" applyFill="1" applyBorder="1" applyAlignment="1">
      <alignment horizontal="center" vertical="center"/>
    </xf>
    <xf numFmtId="165" fontId="0" fillId="16" borderId="0" xfId="108" applyNumberFormat="1" applyFont="1" applyFill="1" applyAlignment="1">
      <alignment horizontal="justify" vertical="center"/>
    </xf>
  </cellXfs>
  <cellStyles count="126">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hidden="1"/>
    <cellStyle name="Hipervínculo" xfId="25" builtinId="8" hidden="1"/>
    <cellStyle name="Hipervínculo" xfId="27" builtinId="8" hidden="1"/>
    <cellStyle name="Hipervínculo" xfId="29" builtinId="8" hidden="1"/>
    <cellStyle name="Hipervínculo" xfId="31" builtinId="8" hidden="1"/>
    <cellStyle name="Hipervínculo" xfId="33" builtinId="8" hidden="1"/>
    <cellStyle name="Hipervínculo" xfId="35" builtinId="8" hidden="1"/>
    <cellStyle name="Hipervínculo" xfId="37" builtinId="8" hidden="1"/>
    <cellStyle name="Hipervínculo" xfId="39" builtinId="8" hidden="1"/>
    <cellStyle name="Hipervínculo" xfId="41" builtinId="8" hidden="1"/>
    <cellStyle name="Hipervínculo" xfId="43" builtinId="8" hidden="1"/>
    <cellStyle name="Hipervínculo" xfId="45" builtinId="8" hidden="1"/>
    <cellStyle name="Hipervínculo" xfId="47" builtinId="8" hidden="1"/>
    <cellStyle name="Hipervínculo" xfId="49" builtinId="8" hidden="1"/>
    <cellStyle name="Hipervínculo" xfId="51" builtinId="8" hidden="1"/>
    <cellStyle name="Hipervínculo" xfId="53" builtinId="8" hidden="1"/>
    <cellStyle name="Hipervínculo" xfId="55" builtinId="8" hidden="1"/>
    <cellStyle name="Hipervínculo" xfId="57" builtinId="8" hidden="1"/>
    <cellStyle name="Hipervínculo" xfId="59" builtinId="8" hidden="1"/>
    <cellStyle name="Hipervínculo" xfId="61" builtinId="8" hidden="1"/>
    <cellStyle name="Hipervínculo" xfId="63" builtinId="8" hidden="1"/>
    <cellStyle name="Hipervínculo" xfId="65" builtinId="8" hidden="1"/>
    <cellStyle name="Hipervínculo" xfId="67" builtinId="8" hidden="1"/>
    <cellStyle name="Hipervínculo" xfId="69" builtinId="8" hidden="1"/>
    <cellStyle name="Hipervínculo" xfId="71" builtinId="8" hidden="1"/>
    <cellStyle name="Hipervínculo" xfId="73" builtinId="8" hidden="1"/>
    <cellStyle name="Hipervínculo" xfId="75" builtinId="8" hidden="1"/>
    <cellStyle name="Hipervínculo" xfId="77" builtinId="8" hidden="1"/>
    <cellStyle name="Hipervínculo" xfId="79" builtinId="8" hidden="1"/>
    <cellStyle name="Hipervínculo" xfId="81" builtinId="8" hidden="1"/>
    <cellStyle name="Hipervínculo" xfId="83" builtinId="8" hidden="1"/>
    <cellStyle name="Hipervínculo" xfId="85" builtinId="8" hidden="1"/>
    <cellStyle name="Hipervínculo" xfId="87" builtinId="8" hidden="1"/>
    <cellStyle name="Hipervínculo" xfId="89" builtinId="8" hidden="1"/>
    <cellStyle name="Hipervínculo" xfId="91" builtinId="8" hidden="1"/>
    <cellStyle name="Hipervínculo" xfId="93" builtinId="8" hidden="1"/>
    <cellStyle name="Hipervínculo" xfId="95" builtinId="8" hidden="1"/>
    <cellStyle name="Hipervínculo" xfId="97" builtinId="8" hidden="1"/>
    <cellStyle name="Hipervínculo" xfId="99" builtinId="8" hidden="1"/>
    <cellStyle name="Hipervínculo" xfId="101" builtinId="8" hidden="1"/>
    <cellStyle name="Hipervínculo" xfId="103" builtinId="8" hidden="1"/>
    <cellStyle name="Hipervínculo" xfId="105" builtinId="8" hidden="1"/>
    <cellStyle name="Hipervínculo" xfId="124"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6" builtinId="9" hidden="1"/>
    <cellStyle name="Hipervínculo visitado" xfId="28" builtinId="9" hidden="1"/>
    <cellStyle name="Hipervínculo visitado" xfId="30" builtinId="9" hidden="1"/>
    <cellStyle name="Hipervínculo visitado" xfId="32" builtinId="9" hidden="1"/>
    <cellStyle name="Hipervínculo visitado" xfId="34" builtinId="9" hidden="1"/>
    <cellStyle name="Hipervínculo visitado" xfId="36" builtinId="9" hidden="1"/>
    <cellStyle name="Hipervínculo visitado" xfId="38" builtinId="9" hidden="1"/>
    <cellStyle name="Hipervínculo visitado" xfId="40" builtinId="9" hidden="1"/>
    <cellStyle name="Hipervínculo visitado" xfId="42" builtinId="9" hidden="1"/>
    <cellStyle name="Hipervínculo visitado" xfId="44" builtinId="9" hidden="1"/>
    <cellStyle name="Hipervínculo visitado" xfId="46" builtinId="9" hidden="1"/>
    <cellStyle name="Hipervínculo visitado" xfId="48" builtinId="9" hidden="1"/>
    <cellStyle name="Hipervínculo visitado" xfId="50" builtinId="9" hidden="1"/>
    <cellStyle name="Hipervínculo visitado" xfId="52" builtinId="9" hidden="1"/>
    <cellStyle name="Hipervínculo visitado" xfId="54" builtinId="9" hidden="1"/>
    <cellStyle name="Hipervínculo visitado" xfId="56" builtinId="9" hidden="1"/>
    <cellStyle name="Hipervínculo visitado" xfId="58" builtinId="9" hidden="1"/>
    <cellStyle name="Hipervínculo visitado" xfId="60" builtinId="9" hidden="1"/>
    <cellStyle name="Hipervínculo visitado" xfId="62" builtinId="9" hidden="1"/>
    <cellStyle name="Hipervínculo visitado" xfId="64" builtinId="9" hidden="1"/>
    <cellStyle name="Hipervínculo visitado" xfId="66" builtinId="9" hidden="1"/>
    <cellStyle name="Hipervínculo visitado" xfId="68" builtinId="9" hidden="1"/>
    <cellStyle name="Hipervínculo visitado" xfId="70" builtinId="9" hidden="1"/>
    <cellStyle name="Hipervínculo visitado" xfId="72" builtinId="9" hidden="1"/>
    <cellStyle name="Hipervínculo visitado" xfId="74" builtinId="9" hidden="1"/>
    <cellStyle name="Hipervínculo visitado" xfId="76" builtinId="9" hidden="1"/>
    <cellStyle name="Hipervínculo visitado" xfId="78" builtinId="9" hidden="1"/>
    <cellStyle name="Hipervínculo visitado" xfId="80" builtinId="9" hidden="1"/>
    <cellStyle name="Hipervínculo visitado" xfId="82" builtinId="9" hidden="1"/>
    <cellStyle name="Hipervínculo visitado" xfId="84" builtinId="9" hidden="1"/>
    <cellStyle name="Hipervínculo visitado" xfId="86" builtinId="9" hidden="1"/>
    <cellStyle name="Hipervínculo visitado" xfId="88" builtinId="9" hidden="1"/>
    <cellStyle name="Hipervínculo visitado" xfId="90" builtinId="9" hidden="1"/>
    <cellStyle name="Hipervínculo visitado" xfId="92" builtinId="9" hidden="1"/>
    <cellStyle name="Hipervínculo visitado" xfId="94" builtinId="9" hidden="1"/>
    <cellStyle name="Hipervínculo visitado" xfId="96" builtinId="9" hidden="1"/>
    <cellStyle name="Hipervínculo visitado" xfId="98" builtinId="9" hidden="1"/>
    <cellStyle name="Hipervínculo visitado" xfId="100" builtinId="9" hidden="1"/>
    <cellStyle name="Hipervínculo visitado" xfId="102" builtinId="9" hidden="1"/>
    <cellStyle name="Hipervínculo visitado" xfId="104" builtinId="9" hidden="1"/>
    <cellStyle name="Hipervínculo visitado" xfId="106" builtinId="9" hidden="1"/>
    <cellStyle name="Millares" xfId="122" builtinId="3"/>
    <cellStyle name="Millares 2" xfId="115" xr:uid="{7F5996B6-E446-467A-B563-52373E62201E}"/>
    <cellStyle name="Moneda" xfId="108" builtinId="4"/>
    <cellStyle name="Moneda [0]" xfId="112" builtinId="7"/>
    <cellStyle name="Moneda [0] 2" xfId="125" xr:uid="{5B393152-7AA4-4A64-BD6A-5C2081AFB376}"/>
    <cellStyle name="Moneda 3" xfId="113" xr:uid="{E7CA7DCD-1496-419D-BFC1-E9FCB576F685}"/>
    <cellStyle name="Moneda 3 2" xfId="118" xr:uid="{51CD4456-3989-4CE7-9F02-BDDDDDF234BE}"/>
    <cellStyle name="Normal" xfId="0" builtinId="0"/>
    <cellStyle name="Normal 10 2" xfId="116" xr:uid="{AF33B9F5-EA02-4D74-80C3-8A4D42F79FD1}"/>
    <cellStyle name="Normal 12 2" xfId="119" xr:uid="{E2FC9CDD-750E-4268-AFE6-93403E50E041}"/>
    <cellStyle name="Normal 14 2" xfId="120" xr:uid="{9DE33EEF-BF7E-4F90-8C12-5D6D6D013892}"/>
    <cellStyle name="Normal 19" xfId="117" xr:uid="{24310DAA-4918-4A8B-BB6C-909FEDB64463}"/>
    <cellStyle name="Normal 2" xfId="109" xr:uid="{00000000-0005-0000-0000-00006D000000}"/>
    <cellStyle name="Normal 2 2" xfId="114" xr:uid="{E0C8FFA9-0BB6-4048-BFE9-99F35D7033EF}"/>
    <cellStyle name="Normal 3" xfId="123" xr:uid="{B25AF843-7766-4318-BBA4-D1605C052258}"/>
    <cellStyle name="Normal 4" xfId="111" xr:uid="{00000000-0005-0000-0000-00006E000000}"/>
    <cellStyle name="Normal 5" xfId="110" xr:uid="{00000000-0005-0000-0000-00006F000000}"/>
    <cellStyle name="Porcentaje" xfId="107" builtinId="5"/>
    <cellStyle name="Porcentaje 3" xfId="121" xr:uid="{B54AC089-C60C-46C6-A330-5938171A696D}"/>
  </cellStyles>
  <dxfs count="12">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
      <font>
        <b/>
        <i val="0"/>
        <color theme="0"/>
      </font>
      <fill>
        <patternFill>
          <bgColor rgb="FFFF714F"/>
        </patternFill>
      </fill>
    </dxf>
    <dxf>
      <font>
        <b/>
        <i val="0"/>
        <color theme="1" tint="0.24994659260841701"/>
      </font>
      <fill>
        <patternFill>
          <bgColor rgb="FFFFFF65"/>
        </patternFill>
      </fill>
    </dxf>
    <dxf>
      <font>
        <b/>
        <i val="0"/>
        <color theme="1" tint="0.24994659260841701"/>
      </font>
      <fill>
        <patternFill>
          <bgColor rgb="FF92D050"/>
        </patternFill>
      </fill>
    </dxf>
    <dxf>
      <numFmt numFmtId="14" formatCode="0.00%"/>
    </dxf>
    <dxf>
      <numFmt numFmtId="34" formatCode="_-&quot;$&quot;\ * #,##0.00_-;\-&quot;$&quot;\ * #,##0.00_-;_-&quot;$&quot;\ * &quot;-&quot;??_-;_-@_-"/>
    </dxf>
    <dxf>
      <numFmt numFmtId="34" formatCode="_-&quot;$&quot;\ * #,##0.00_-;\-&quot;$&quot;\ * #,##0.00_-;_-&quot;$&quot;\ * &quot;-&quot;??_-;_-@_-"/>
    </dxf>
  </dxfs>
  <tableStyles count="0" defaultTableStyle="TableStyleMedium9"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5"/>
      <color rgb="FFD9D9D9"/>
      <color rgb="FF00CC99"/>
      <color rgb="FFFF71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332507</xdr:colOff>
      <xdr:row>0</xdr:row>
      <xdr:rowOff>23586</xdr:rowOff>
    </xdr:from>
    <xdr:to>
      <xdr:col>1</xdr:col>
      <xdr:colOff>463068</xdr:colOff>
      <xdr:row>3</xdr:row>
      <xdr:rowOff>107124</xdr:rowOff>
    </xdr:to>
    <xdr:pic>
      <xdr:nvPicPr>
        <xdr:cNvPr id="2" name="2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332507" y="23586"/>
          <a:ext cx="629036" cy="6169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127000</xdr:colOff>
      <xdr:row>2</xdr:row>
      <xdr:rowOff>114300</xdr:rowOff>
    </xdr:from>
    <xdr:to>
      <xdr:col>5</xdr:col>
      <xdr:colOff>508000</xdr:colOff>
      <xdr:row>7</xdr:row>
      <xdr:rowOff>152400</xdr:rowOff>
    </xdr:to>
    <xdr:pic>
      <xdr:nvPicPr>
        <xdr:cNvPr id="2" name="Imagen 2" descr="escudo">
          <a:extLst>
            <a:ext uri="{FF2B5EF4-FFF2-40B4-BE49-F238E27FC236}">
              <a16:creationId xmlns:a16="http://schemas.microsoft.com/office/drawing/2014/main" id="{24E3DD76-E22E-4E89-887F-F481258E2A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 y="495300"/>
          <a:ext cx="0" cy="1162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uran\Documents\IMEBU\Observatorio%20Econ&#243;mico\BASES%20DE%20DATOS%20IMEBU\2022\12.%20DICIEMBRE\PA%20Imebu_Dic%2031.xlsx" TargetMode="External"/><Relationship Id="rId1" Type="http://schemas.openxmlformats.org/officeDocument/2006/relationships/externalLinkPath" Target="/Users/yuran/Documents/IMEBU/Observatorio%20Econ&#243;mico/BASES%20DE%20DATOS%20IMEBU/2022/12.%20DICIEMBRE/PA%20Imebu_Dic%203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A 2022"/>
      <sheetName val="Gastos_Abril"/>
      <sheetName val="Gastos_Mayo"/>
      <sheetName val="Recursos Gestionados"/>
      <sheetName val="Avance a cuatrienio"/>
      <sheetName val="Gastos_Diciembre"/>
      <sheetName val="Cálculos Cow - Empl"/>
      <sheetName val="Gastos_DicPrelim"/>
      <sheetName val="Gastos_15 Diciembre"/>
      <sheetName val="Resultado por Estrategias "/>
      <sheetName val="Calculos CDE"/>
      <sheetName val="Gastos_Noviembre"/>
      <sheetName val="Gastos_Julio"/>
      <sheetName val="Gastos_Junio"/>
      <sheetName val="Gastos_Agosto"/>
      <sheetName val="Gastos_Feb"/>
      <sheetName val="Gastos_Mar"/>
      <sheetName val="Gastos_Ene"/>
      <sheetName val="Gastos_Septiembre"/>
      <sheetName val="Gastos_Octubre"/>
      <sheetName val="Ingresos Junio"/>
      <sheetName val="EjecPres_Junio"/>
    </sheetNames>
    <sheetDataSet>
      <sheetData sheetId="0">
        <row r="9">
          <cell r="E9" t="str">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ell>
          <cell r="M9">
            <v>2380</v>
          </cell>
        </row>
        <row r="10">
          <cell r="E10" t="str">
            <v>Implementar 1 programa de desarrollo empresarial y de empleabilidad para las micro y pequeñas empresas (incluyendo unidades productivas).</v>
          </cell>
          <cell r="M10">
            <v>1</v>
          </cell>
        </row>
        <row r="11">
          <cell r="E11" t="str">
            <v>Desarrollar el modelo CDE virtual para que amplíen la cobertura en la ciudad.</v>
          </cell>
        </row>
        <row r="12">
          <cell r="E12" t="str">
            <v xml:space="preserve">Formar a 7.000 emprendedores a través de un programa de formación teórica, empresarial y/o artesanal con enfoque diferencial para emprendimientos artísticos, culturales, creativos, negocios verdes, microempresarios y/o unidades productivas urbanas y rurales. </v>
          </cell>
          <cell r="M12">
            <v>7106</v>
          </cell>
        </row>
        <row r="13">
          <cell r="E13" t="str">
            <v>Implementar en 4.000 mipymes planes estratégicos orientados a innovar y/o incorporación tecnológica en áreas empresariales estratégicas con apoyo de Universidades y actores económicos clave.</v>
          </cell>
          <cell r="M13">
            <v>973</v>
          </cell>
        </row>
        <row r="14">
          <cell r="E14" t="str">
            <v>Intervenir a 4.000 empresas y/o emprendimientos mediante apalancamiento financiero orientado a realizar inversión en innovación y/o tecnología en la zona rural y urbana con enfoque diferencial.</v>
          </cell>
          <cell r="M14">
            <v>1834</v>
          </cell>
        </row>
        <row r="16">
          <cell r="E16" t="str">
            <v>Otorgar 6.000 créditos a emprendimientos y mipymes de orientados a capital de trabajo o destinos de inversión diferente a innovación y/o tecnología en zonas urbanas y rurales.</v>
          </cell>
          <cell r="M16">
            <v>1520</v>
          </cell>
        </row>
        <row r="18">
          <cell r="E18" t="str">
            <v>Registrar 5.000 hojas de vida para facilitar el proceso de inserción en el mercado laboral identificando habilidades, destrezas  y que competencias  para el trabajo.</v>
          </cell>
          <cell r="M18">
            <v>6331</v>
          </cell>
        </row>
        <row r="19">
          <cell r="E19" t="str">
            <v>Formar 3.000  jóvenes y adultos en competencias  personales y/o  técnicas para el trabajo con el fin de facilitar su inserción en el mercado laboral.</v>
          </cell>
          <cell r="M19">
            <v>4242</v>
          </cell>
        </row>
        <row r="21">
          <cell r="E21" t="str">
            <v>Acompañar a 1.500 empresas en el fomento de una cultura del empleo y trabajo decente para capturar  vacantes que permitan realizar la intermediación laboral.</v>
          </cell>
          <cell r="M21">
            <v>942</v>
          </cell>
        </row>
        <row r="22">
          <cell r="E22" t="str">
            <v>Mantener en funcionamiento el 100% de los programas del Instituto Municipal del Empleo.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persons/person.xml><?xml version="1.0" encoding="utf-8"?>
<personList xmlns="http://schemas.microsoft.com/office/spreadsheetml/2018/threadedcomments" xmlns:x="http://schemas.openxmlformats.org/spreadsheetml/2006/main">
  <person displayName="HARVY GIOVANNI HERRERA ESTUPINAN" id="{FB551169-B558-4AF1-AC11-B9794003BE2B}" userId="HARVY GIOVANNI HERRERA ESTUPINAN" providerId="None"/>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Yurany Uriza" refreshedDate="44995.44447037037" createdVersion="8" refreshedVersion="8" minRefreshableVersion="3" recordCount="100" xr:uid="{9463AA9C-9F22-4709-AB5D-9C1B023B897B}">
  <cacheSource type="worksheet">
    <worksheetSource ref="A1:O89" sheet="Contratación"/>
  </cacheSource>
  <cacheFields count="15">
    <cacheField name="No. Meta (la del PA)" numFmtId="0">
      <sharedItems containsSemiMixedTypes="0" containsString="0" containsNumber="1" containsInteger="1" minValue="180" maxValue="302" count="11">
        <n v="180"/>
        <n v="182"/>
        <n v="183"/>
        <n v="184"/>
        <n v="185"/>
        <n v="186"/>
        <n v="187"/>
        <n v="188"/>
        <n v="189"/>
        <n v="190"/>
        <n v="302"/>
      </sharedItems>
    </cacheField>
    <cacheField name="Meta PDM (Copiar la meta del PA)" numFmtId="0">
      <sharedItems longText="1"/>
    </cacheField>
    <cacheField name="BPIN" numFmtId="1">
      <sharedItems containsSemiMixedTypes="0" containsString="0" containsNumber="1" containsInteger="1" minValue="2020680010074" maxValue="2022680010086"/>
    </cacheField>
    <cacheField name="Nombre proyecto de inversión" numFmtId="0">
      <sharedItems count="5">
        <s v="FORTALECIMIENTO DEL COWORKING COMO ESTRATEGIA PARA EL EMPRENDIMIENTO, INNOVACIÓN, DINAMIZACIÓN Y ACELERACIÓN EMPRESARIAL EN EL MUNICIPIO DE BUCARAMANGA"/>
        <s v="FORTALECIMIENTO DEL CENTRO DE DESARROLLO EMPRESARIAL Y DE EMPLEABILIDAD EN EL MUNICIPIO DE BUCARAMANGA"/>
        <s v="APOYO A LAS LÍNEAS DE CRÉDITO CONDONABLE Y NO CONDONABLE DEL FONDO DE FOMENTO Y CRÉDITO DEL IMEBU PROGRAMA BANCA CIUDADANA EN EL MUNICIPIO DE BUCARAMANGA"/>
        <s v="FORTALECIMIENTO DE LA OFICINA DE FOMENTO A LA EMPLEABILIDAD, EL EMPLEO Y EL TRABAJO DECENTE EN EL MUNICIPIO DE BUCARAMANGA"/>
        <s v="FORTALECIMIENTO DE LOS PROCESOS DEL INSTITUTO MUNICIPAL DE EMPLEO Y FOMENTO EMPRESARIAL DEL MUNICIPIO DE BUCARAMANGA"/>
      </sharedItems>
    </cacheField>
    <cacheField name="Objeto de la contratación/pago/transferencia/etc" numFmtId="0">
      <sharedItems longText="1"/>
    </cacheField>
    <cacheField name="No. contrato/convenio/pago/resolución/etc" numFmtId="0">
      <sharedItems/>
    </cacheField>
    <cacheField name="Tipo de contrato" numFmtId="0">
      <sharedItems/>
    </cacheField>
    <cacheField name="Modalidad" numFmtId="0">
      <sharedItems/>
    </cacheField>
    <cacheField name="Nombre Contratista" numFmtId="0">
      <sharedItems/>
    </cacheField>
    <cacheField name="Rubro" numFmtId="0">
      <sharedItems/>
    </cacheField>
    <cacheField name="Fecha RP" numFmtId="171">
      <sharedItems containsNonDate="0" containsDate="1" containsString="0" containsBlank="1" minDate="2023-01-12T00:00:00" maxDate="2023-03-02T00:00:00"/>
    </cacheField>
    <cacheField name="Total apropiado" numFmtId="170">
      <sharedItems containsSemiMixedTypes="0" containsString="0" containsNumber="1" minValue="0" maxValue="351258394"/>
    </cacheField>
    <cacheField name="Total comprometido" numFmtId="170">
      <sharedItems containsString="0" containsBlank="1" containsNumber="1" minValue="0" maxValue="351258394"/>
    </cacheField>
    <cacheField name="Total obligado (pagos+cxp)" numFmtId="170">
      <sharedItems containsString="0" containsBlank="1" containsNumber="1" minValue="0" maxValue="3166667"/>
    </cacheField>
    <cacheField name="Referencia Secop II"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0">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EN LA COORDINACIÓN DE PROYECTOS DE INNOVACIÓN SOCIAL, EN EL MARCO DEL PROGRAMA MISIONAL DE LA ENTIDAD COWORKING."/>
    <s v="017-2023"/>
    <s v="CPS"/>
    <s v="DIRECTA"/>
    <s v="QUIÑONEZ SANTOS NUBIA MARCELA"/>
    <s v="2.3.2.02.02.009.05"/>
    <d v="2023-01-18T00:00:00"/>
    <n v="40800000"/>
    <n v="40800000"/>
    <n v="1360000"/>
    <s v="https://community.secop.gov.co/Public/Tendering/OpportunityDetail/Index?noticeUID=CO1.NTC.3785554&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APOYAR LA GESTIÓN, RECEPCIÓN Y ENTREGA DE HERRAMIENTAS TECNOLÓGICAS, REQUERIDAS PARA EL PROCESO DE ACELERACIÓN EMPRESARIAL EN EL MARCO DEL PROGRAMA COWORKING DE LA ENTIDAD."/>
    <s v="018-2023"/>
    <s v="CPS"/>
    <s v="DIRECTA"/>
    <s v="PEREZ ROMERO LUIS JULIAN"/>
    <s v="2.3.2.02.02.009.05"/>
    <d v="2023-01-19T00:00:00"/>
    <n v="40800000"/>
    <n v="40800000"/>
    <n v="1360000"/>
    <s v="https://community.secop.gov.co/Public/Tendering/OpportunityDetail/Index?noticeUID=CO1.NTC.3789237&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EN ESTRATEGIAS DIGITALES Y AUTOMATIZACIÓN DE MARKETING, DIRIGIDO A EMPRESARIOS Y EMPRENDEDORES DE LA CIUDAD EN EL MARCO DE LA ESTRATEGIA AVANZA BGA-PROGRAMA COWORKING DEL IMEBU."/>
    <s v="035-2023"/>
    <s v="CPS"/>
    <s v="DIRECTA"/>
    <s v="LIZARAZO GUERRERO JUAN SEBASTIAN"/>
    <s v="2.3.2.02.02.009.05"/>
    <d v="2023-01-24T00:00:00"/>
    <n v="33600000"/>
    <n v="33600000"/>
    <n v="980000"/>
    <s v="https://community.secop.gov.co/Public/Tendering/OpportunityDetail/Index?noticeUID=CO1.NTC.3824914&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ACTER TEMPORAL PARA BRINDAR APOYO Y SEGUIMIENTO TECNICO, ADMINISTRATIVO Y COMERCIAL A EMPRENDEDORES Y EMPRESARIOS DE LA CIUDAD, DE ACUERDO A LA ESTRATEGIA INCUBADORA DE EMPRENDIMIENTOS, EN EL MARCO DEL PROGRAMA MISIONAL COWORKING DEL IMEBU"/>
    <s v="048-2023"/>
    <s v="CPS"/>
    <s v="DIRECTA"/>
    <s v="CHARRY BOLIVAR LORENA"/>
    <s v="2.3.2.02.02.009.05"/>
    <d v="2023-01-27T00:00:00"/>
    <n v="14700000"/>
    <n v="14700000"/>
    <n v="490000"/>
    <s v="https://community.secop.gov.co/Public/Tendering/OpportunityDetail/Index?noticeUID=CO1.NTC.3855802&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COADYUVAR EN LA COORDINACIÓN, PUESTA EN MARCHA Y SEGUIMIENTO DE LAS ACCIONES REQUERIDAS BAJO LA ESTRATEGIA DE INCUBACIÓN EMPRESARIAL CREA BGA, EN EL MARCO DEL PROGRAMA COWORKING DEL IMEBU."/>
    <s v="049-2023"/>
    <s v="CPS"/>
    <s v="DIRECTA"/>
    <s v="PITA BERMUDEZ LAURA NATHALIA"/>
    <s v="2.3.2.02.02.009.05"/>
    <d v="2023-01-27T00:00:00"/>
    <n v="40800000"/>
    <n v="40800000"/>
    <n v="680000"/>
    <s v="https://community.secop.gov.co/Public/Tendering/OpportunityDetail/Index?noticeUID=CO1.NTC.3855639&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APOYAR EN LAS DIFERENTES ESTRATEGIAS DE MARKETING A EMPRESARIOS Y EMPRENDEDORES DE LA CIUDAD, EN EL MARCO DEL PROGRAMA COWORKING DEL IMEBU"/>
    <s v="053-2023"/>
    <s v="CPS"/>
    <s v="DIRECTA"/>
    <s v="GARCIA ORTIZ SILVIA JULIANA"/>
    <s v="2.3.2.02.02.009.05"/>
    <d v="2023-01-31T00:00:00"/>
    <n v="33600000"/>
    <n v="33600000"/>
    <n v="0"/>
    <s v="https://community.secop.gov.co/Public/Tendering/OpportunityDetail/Index?noticeUID=CO1.NTC.3890153&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COMO PRODUCTOR Y FOTÓGRAFO QUE CONTRIBUYA A IMPULSAR Y FORTALECER LAS CAMPAÑAS CREATIVAS DE EMPRESARIOS Y EMPRENDEDORES DE LA CIUDAD, EN EL MARCO DEL PROGRAMA COWORKING DEL IMEBU"/>
    <s v="054-2023"/>
    <s v="CPS"/>
    <s v="DIRECTA"/>
    <s v="LEAL MORENO CRISTIAN CAMILO"/>
    <s v="2.3.2.02.02.009.05"/>
    <d v="2023-01-31T00:00:00"/>
    <n v="33600000"/>
    <n v="33600000"/>
    <n v="0"/>
    <s v="https://community.secop.gov.co/Public/Tendering/OpportunityDetail/Index?noticeUID=CO1.NTC.3891354&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COMO DISEÑADOR GRÁFICO, PARA CONTRIBUIR EN EL DISEÑO DE PIEZAS GRÁFICAS QUE PERMITAN IMPULSAR Y FORTALECER LAS CAMPAÑAS CREATIVAS DE EMPRESARIOS Y EMPRENDEDORES DE LA CIUDAD DE BUCARAMANGA, EN EL MARCO DEL PROGRAMA COWORKING DEL IMEBU"/>
    <s v="057-2023"/>
    <s v="CPS"/>
    <s v="DIRECTA"/>
    <s v="RAMIREZ RONDON EDGAR MATEO"/>
    <s v="2.3.2.02.02.009.05"/>
    <d v="2023-01-31T00:00:00"/>
    <n v="33600000"/>
    <n v="33600000"/>
    <n v="0"/>
    <s v="https://community.secop.gov.co/Public/Tendering/OpportunityDetail/Index?noticeUID=CO1.NTC.3890345&amp;isFromPublicArea=True&amp;isModal=False"/>
  </r>
  <r>
    <x v="0"/>
    <s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
    <n v="2020680010157"/>
    <x v="0"/>
    <s v="PRESTAR LOS SERVICIOS PROFESIONALES DE CARÁCTER TEMPORAL PARA BRINDAR APOYO Y ACOMPAÑAMIENTO A EMPRESARIOS Y EMPRENDEDORES DE LA CIUDAD, EN EL DISEÑO Y CREACIÓN DE PÁGINAS WEB EN EL MARCO DEL PROGRAMA COWORKING DEL IMEBU"/>
    <s v="063-2023"/>
    <s v="CPS"/>
    <s v="DIRECTA"/>
    <s v="BAYONA GARCIA MARIO JESUS"/>
    <s v="2.3.2.02.02.009.05"/>
    <d v="2023-01-31T00:00:00"/>
    <n v="33600000"/>
    <n v="33600000"/>
    <n v="0"/>
    <s v="https://community.secop.gov.co/Public/Tendering/OpportunityDetail/Index?noticeUID=CO1.NTC.3892847&amp;isFromPublicArea=True&amp;isModal=False"/>
  </r>
  <r>
    <x v="1"/>
    <s v="Implementar 1 programa de desarrollo empresarial y de empleabilidad para las micro y pequeñas empresas (incluyendo unidades productivas)."/>
    <n v="2020680010074"/>
    <x v="1"/>
    <s v="AUNAR ESFUERZOS TÉCNICOS, ADMINISTRATIVOS, OPERATIVOS Y ECONÓMICOS PARA COORDINAR ADMINISTRATIVAMENTE LOS CENTROS DE DESARROLLO EMPRESARIAL Y EMPLEABILIDAD - CDE, UBICADOS EN LOS BARRIOS CHAPINERO Y KENNEDY, Y BRINDAR EL ACOMPAÑAMIENTO EN LA RUTA DE EMPLEO DE LOS TRES CDE, CHAPINERO, KENNEY Y CAFÉ MADRID A PARTIR DEL MODELO DE OPERACIÓN VIGENTE"/>
    <s v="001-2023"/>
    <s v="CA"/>
    <s v="DIRECTA"/>
    <s v="COMFENALCO SANTANDER"/>
    <s v="2.3.2.02.02.009.03"/>
    <d v="2023-02-21T00:00:00"/>
    <n v="351258394"/>
    <n v="351258394"/>
    <n v="0"/>
    <s v="https://community.secop.gov.co/Public/Tendering/OpportunityDetail/Index?noticeUID=CO1.NTC.4023222&amp;isFromPublicArea=True&amp;isModal=False"/>
  </r>
  <r>
    <x v="1"/>
    <s v="Implementar 1 programa de desarrollo empresarial y de empleabilidad para las micro y pequeñas empresas (incluyendo unidades productivas)."/>
    <n v="2020680010074"/>
    <x v="1"/>
    <s v="AUNAR ESFUERZOS TÉCNICOS, ADMINISTRATIVOS, OPERATIVOS Y ECONÓMICOS PARA COORDINAR ADMINISTRATIVAMENTE EL CENTRO DE DESARROLLO EMPRESARIAL Y EMPLEABILIDAD - CDE, UBICADO EN EL BARRIO CAFÉ MADRID Y PRESTAR EL ACOMPAÑAMIENTO EN LAS RUTAS DE EMPRENDIMIENTO Y DESARROLLO EMPRESARIAL DE TRES CDE A PARTIR DE LO SEÑALADO EN EL MODELO DE OPERACIÓN VIGENTE EN LA CIUDAD DE BUCARAMANGA"/>
    <s v="002-2023"/>
    <s v="CA"/>
    <s v="DIRECTA"/>
    <s v="CAMARA DE COMERCIO DE BUCARAMANGA"/>
    <s v="2.3.2.02.02.009.03"/>
    <d v="2023-02-17T00:00:00"/>
    <n v="79005242"/>
    <n v="79005242"/>
    <n v="0"/>
    <s v="https://community.secop.gov.co/Public/Tendering/OpportunityDetail/Index?noticeUID=CO1.NTC.4042930&amp;isFromPublicArea=True&amp;isModal=False"/>
  </r>
  <r>
    <x v="1"/>
    <s v="Implementar 1 programa de desarrollo empresarial y de empleabilidad para las micro y pequeñas empresas (incluyendo unidades productivas)."/>
    <n v="2020680010074"/>
    <x v="1"/>
    <s v="ENTREGAR A TITULO DE ARRENDAMIENTO A FAVOR DEL INSTITUTO MUNICIPAL DE EMPLEO Y FOMENTO EMPRESARIAL DEL MUNICIPIO DE BUCARAMANGA -IMEBU, EL BIEN INMUEBLE UBICADO EN LA CARRERA 15 No. 2-71, PARA EL FUNCIONAMIENTO DEL CENTRO DE DESARROLLO EMPRESARIAL Y DE EMPLEABILIDAD -CDE SEDE CHAPINERO. CA CD-003 DE 2023."/>
    <s v="ARRENDAMIENTO"/>
    <s v="ARRENDAMIENTO"/>
    <s v="DIRECTA"/>
    <s v="CAMARGO GUTIERREZ FLOR HELENA"/>
    <s v="2.3.2.02.02.007.02"/>
    <d v="2023-02-23T00:00:00"/>
    <n v="68750000"/>
    <n v="68750000"/>
    <n v="0"/>
    <s v="https://community.secop.gov.co/Public/Tendering/OpportunityDetail/Index?noticeUID=CO1.NTC.4061054&amp;isFromPublicArea=True&amp;isModal=False"/>
  </r>
  <r>
    <x v="2"/>
    <s v="Desarrollar el modelo CDE virtual para que amplíen la cobertura en la ciudad."/>
    <n v="2020680010074"/>
    <x v="1"/>
    <s v="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BLIDAD DE BUCARAMANGA - CDE."/>
    <s v="067-2023"/>
    <s v="CPS"/>
    <s v="DIRECTA"/>
    <s v="PEDROZO LOPEZ DAVID ALEJANDRO"/>
    <s v="2.3.2.02.02.009.03"/>
    <d v="2023-02-08T00:00:00"/>
    <n v="24500000"/>
    <n v="24500000"/>
    <n v="0"/>
    <s v="https://community.secop.gov.co/Public/Tendering/OpportunityDetail/Index?noticeUID=CO1.NTC.3950346&amp;isFromPublicArea=True&amp;isModal=False"/>
  </r>
  <r>
    <x v="2"/>
    <s v="Desarrollar el modelo CDE virtual para que amplíen la cobertura en la ciudad."/>
    <n v="2020680010074"/>
    <x v="1"/>
    <s v="PRESTAR LOS SERVICIOS DE APOYO A LA GESTIÓN PARA COADYUVAR EN EL ANALISIS, DISEÑO, DESARROLLO, PRUEBAS, MANTENIMIENTO Y SOPORTE DE LOS SISTEMAS DE INFORMACIÓN Y SOLUCIONES DIGITALES, SEGÚN LAS NECESIDADES DE LOS CENTRO DE DESARROLLO EMPRESARIAL DEL IMEBU"/>
    <s v="085-2023"/>
    <s v="CPS"/>
    <s v="DIRECTA"/>
    <s v="MAXIMILIANO GARAVITO"/>
    <s v="2.3.2.02.02.009.03"/>
    <d v="2023-03-01T00:00:00"/>
    <n v="0"/>
    <n v="0"/>
    <n v="0"/>
    <s v="https://community.secop.gov.co/Public/Tendering/OpportunityDetail/Index?noticeUID=CO1.NTC.4091147&amp;isFromPublicArea=True&amp;isModal=False_x000a_"/>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ARRENDAR EL SALON DENOMINADO &quot;GRAN SALON&quot;, UBICADO EN EL CENTRO DE CONVENCIONES Y EVENTOS DE NEOMUNDO DE BUCARAMANGA PARA EL MONTAJE Y DESMONTAJE DEL EVENTO EXPOASOINDUCALS CUERO 2023, COMO APOYO A LOS PROCESOS DE REACTIVACIÓN ECONÓMICA Y DEL EMPLEO ADELANTADOS POR EL INSTITUTO MUNICIPAL DE EMPLEO Y FOMENTO EMPRESARIAL DEL MUNICIPIO DE BUCARAMANGA -IMEBU."/>
    <s v="001-2023"/>
    <s v="CD"/>
    <s v="DIRECTA"/>
    <s v="CORPORACION CENTRO DE CONVENCIONES, CIENCIA, TECNOLOGIA, INNOVACION Y CULTURA DE"/>
    <s v="2.3.2.02.02.007.02"/>
    <d v="2023-02-17T00:00:00"/>
    <n v="55765500"/>
    <n v="55765500"/>
    <n v="0"/>
    <s v="https://www.secop.gov.co/CO1BusinessLine/Tendering/ContractNoticeView/Index?notice=CO1.NTC.4032381&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ADYUVAR EN LA COORDINACIÓN Y PUESTA EN MARCHA DE LAS ACCIONES REQUERIDAS DENTRO DE LA ESTRATEGIA MARKETPLACE, EN EL MARCO DEL PROYECTO DE FORTALECIMIENTO DEL CENTRO DE DESARROLLO EMPRESARIAL Y DE EMPLEABILIDAD DE BUCARAMANGA - CDE"/>
    <s v="038-2023"/>
    <s v="CPS"/>
    <s v="DIRECTA"/>
    <s v="QUINTANILLA CALDERON MARLON GIOVANNY"/>
    <s v="2.3.2.02.02.009.03"/>
    <d v="2023-01-26T00:00:00"/>
    <n v="40800000"/>
    <n v="40800000"/>
    <n v="850000"/>
    <s v="https://community.secop.gov.co/Public/Tendering/OpportunityDetail/Index?noticeUID=CO1.NTC.3843662&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ADYUVAR EN LA PUESTA EN MARCHA Y ACOMPAÑAMIENTO DE LAS ACCIONES REALIZADAS DENTRO DE LA ESTRATEGIA DE REACTIVACIÓN ECONÓMICA - SOMOS LOCALES DEL IMEBU."/>
    <s v="039-2023"/>
    <s v="CPS"/>
    <s v="DIRECTA"/>
    <s v="QUINTERO TIRADO PEDRO ANGEL"/>
    <s v="2.3.2.02.02.009.03"/>
    <d v="2023-01-26T00:00:00"/>
    <n v="40800000"/>
    <n v="40800000"/>
    <n v="850000"/>
    <s v="https://community.secop.gov.co/Public/Tendering/OpportunityDetail/Index?noticeUID=CO1.NTC.3844414&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LOS DIFERENTES EVENTOS COMERCIALES QUE CONTRIBUYEN A LA GENERACIÓN DE ESTRATEGIAS PARA IMPULSAR A LOS EMPRESARIOS Y/O EMPRENDEDORES PRIORIZADOS EN EL MARCO DE LA ESTRATEGIA DE REACTIVACIÓN ECONÓMICA SOMOS LOCALES CDE"/>
    <s v="028-2023"/>
    <s v="CPS"/>
    <s v="DIRECTA"/>
    <s v="RAVELO PEREZ BEATRIZ"/>
    <s v="2.3.2.02.02.009.03"/>
    <d v="2023-01-23T00:00:00"/>
    <n v="40000000"/>
    <n v="40000000"/>
    <n v="1333333"/>
    <s v="https://community.secop.gov.co/Public/Tendering/OpportunityDetail/Index?noticeUID=CO1.NTC.3808454&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COMO ABOGADO DE CARÁCTER TEMPORAL PARA BRINDAR ASESORÍA JURÍDICA Y ACOMPAÑAR A EMPRESARIOS Y EMPRENDEDORES EN LAS GESTIONES REQUERIDAS DENTRO DEL PROCESO DE FORMALIZACIÓN EMPRESARIAL DEL CENTRO DE DESARROLLO EMPRESARIAL - CDE DEL IMEBU."/>
    <s v="042-2023"/>
    <s v="CPS"/>
    <s v="DIRECTA"/>
    <s v="MUÑOZ MARTINEZ CARLOS FERNANDO"/>
    <s v="2.3.2.02.02.009.03"/>
    <d v="2023-01-26T00:00:00"/>
    <n v="33600000"/>
    <n v="33600000"/>
    <n v="700000"/>
    <s v="https://community.secop.gov.co/Public/Tendering/OpportunityDetail/Index?noticeUID=CO1.NTC.3845257&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
    <s v="056-2023"/>
    <s v="CPS"/>
    <s v="DIRECTA"/>
    <s v="ALBERNIA DIAZ LUIS CARLOS"/>
    <s v="2.3.2.02.02.009.03"/>
    <d v="2023-01-31T00:00:00"/>
    <n v="26600000"/>
    <n v="26600000"/>
    <n v="0"/>
    <s v="https://community.secop.gov.co/Public/Tendering/OpportunityDetail/Index?noticeUID=CO1.NTC.3889932&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 SOMOS LOCALES DE LOS CENTROS DE DESARROLLO EMPRESARIAL CDE"/>
    <s v="029-2023"/>
    <s v="CPS"/>
    <s v="DIRECTA"/>
    <s v="GAMARRA GRANADOS ANDRES FELIPE"/>
    <s v="2.3.2.02.02.009.03"/>
    <d v="2023-01-23T00:00:00"/>
    <n v="26600000"/>
    <n v="26600000"/>
    <n v="1013333"/>
    <s v="https://community.secop.gov.co/Public/Tendering/OpportunityDetail/Index?noticeUID=CO1.NTC.3809278&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BRINDAR APOYO EN LA CREACIÓN DE ESPACIOS Y CONDICIONES ADECUADAS PARA LOS DIÁLOGOS CON LOS GRUPOS DE VALOR Y/O SECTORES PRIORIZADOS, CON EL FIN DE LOGRAR UNA PARTICIPACIÓN ACTIVA DE LA CIUDADANÍA, EN EL MARCO DE LA ESTRATEGIA COMUNITARIA PARA LA REACTIVACION ECONOMICA SOMOS LOCALES DE LOS CENTROS DE DESARROLLO EMPRESARIAL CDE"/>
    <s v="040-2023"/>
    <s v="CPS"/>
    <s v="DIRECTA"/>
    <s v="SILVA GUTIERREZ ANDRES ALBERTO"/>
    <s v="2.3.2.02.02.009.03"/>
    <d v="2023-01-26T00:00:00"/>
    <n v="26600000"/>
    <n v="26600000"/>
    <n v="633333"/>
    <s v="https://community.secop.gov.co/Public/Tendering/OpportunityDetail/Index?noticeUID=CO1.NTC.3844515&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ADYUVAR EN LA PRODUCCIÓN Y FOTOGRAFÍA CON EL FIN DE IMPULSAR Y FORTALECER LA ESTRATEGIA MARKETPLACE, EN EL MARCO DEL PROYECTO DE FORTALECIMIENTO DEL CENTRO DE DESARROLLO EMPRESARIAL Y DE EMPLEABILIDAD DE BUCARAMANGA CDE"/>
    <s v="050-2023"/>
    <s v="CPS"/>
    <s v="DIRECTA"/>
    <s v="CHAVEZ VELASQUEZ MARIA PAULA"/>
    <s v="2.3.2.02.02.009.03"/>
    <d v="2023-01-31T00:00:00"/>
    <n v="24000000"/>
    <n v="24000000"/>
    <n v="0"/>
    <s v="https://community.secop.gov.co/Public/Tendering/OpportunityDetail/Index?noticeUID=CO1.NTC.3875331&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LAS ACCIONES ENCAMINADAS A LA GENERACIÓN DE ALIANZAS Y/O CONVENIOS QUE CONLLEVEN AUNAR ESFUERZOS QUE PERMITAN LA FORMALIZACIÓN E IMPLEMENTACIÓN DE LAS ESTRATEGIAS DE INCLUSIÓN PRODUCTIVA DEL IMEBU"/>
    <s v="055-2023"/>
    <s v="CPS"/>
    <s v="DIRECTA"/>
    <s v="GARCIA RODRIGUEZ ANGELICA MARIA"/>
    <s v="2.3.2.02.02.009.03"/>
    <d v="2023-01-31T00:00:00"/>
    <n v="24000000"/>
    <n v="24000000"/>
    <n v="0"/>
    <s v="https://community.secop.gov.co/Public/Tendering/OpportunityDetail/Index?noticeUID=CO1.NTC.3889734&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QUE COADYUVE EN EL DISEÑO Y TRANSFORMACIÓN VIRTUAL DE FORMA EFICIENTE E INTERACTIVA, A TRAVÉS DE LA MAQUETACIÓN DE SITIOS WEB PARA EMPRENDEDORES Y/O EMPRESARIOS PRIORIZADOS DENTRO DE LA ESTRATEGIA MARKETPLACE, EN EL MARCO DEL PROYECTO DE FORTALECIMIENTO DEL CENTRO DE DESARROLLO EMPRESARIAL Y DE EMPLEABILIDAD DE BUCARAMANGA - CDE"/>
    <s v="045-2023"/>
    <s v="CPS"/>
    <s v="DIRECTA"/>
    <s v="SANGUINO QUINTERO GERSON JAHIR"/>
    <s v="2.3.2.02.02.009.03"/>
    <d v="2023-01-26T00:00:00"/>
    <n v="20000000"/>
    <n v="20000000"/>
    <n v="533333"/>
    <s v="https://community.secop.gov.co/Public/Tendering/OpportunityDetail/Index?noticeUID=CO1.NTC.3851687&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NTRIBUIR EN LAS ACTIVIDADES LOGÍSTICAS Y TÉCNICAS QUE SE REQUIERAN EN LAS COMUNAS Y/O CORREGIMIENTOS DE BUCARAMANGA, DENTRO DE LA ESTRATEGIA DE REACTIVACIÓN ECONOMICA - SOMOS LOCALES DEL IMEBU."/>
    <s v="044-2023"/>
    <s v="CPS"/>
    <s v="DIRECTA"/>
    <s v="SALAZAR URIBE XIOMARA MARCELA"/>
    <s v="2.3.2.02.02.009.03"/>
    <d v="2023-01-26T00:00:00"/>
    <n v="19293750"/>
    <n v="19293750"/>
    <n v="459375"/>
    <s v="https://community.secop.gov.co/Public/Tendering/OpportunityDetail/Index?noticeUID=CO1.NTC.3846318&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LOS DIFERENTES EVENTOS Y ACTIVIDADES COMERCIALES A CARGO DEL IMEBU E INCLUIDOS EN LA AGENDA DEL MUNICIPIO DE BUCARAMANGA, EN EL MARCO DE LA ESTRATEGIA DE REACTIVACIÓN ECONÓMICA -SOMOS LOCALES CDE."/>
    <s v="070-2023"/>
    <s v="CPS"/>
    <s v="DIRECTA"/>
    <s v="DUARTE GARCIA ADRIANA PATRICIA"/>
    <s v="2.3.2.02.02.009.03"/>
    <d v="2023-02-09T00:00:00"/>
    <n v="18000000"/>
    <n v="18000000"/>
    <n v="0"/>
    <s v="https://community.secop.gov.co/Public/Tendering/OpportunityDetail/Index?noticeUID=CO1.NTC.3960919&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ADYUVAR EN LAS ACTIVIDADES OPERATIVAS, LOGÍSTICAS Y ASISTENCIALES QUE SE REQUIERAN DENTRO DE LA AGENDA DE EVENTOS COMERCIALES Y LOS ESPACIOS DE DIÁLOGOS ESTABLECIDOS EN LOS GRUPOS DE VALOR Y/O SECTORES PRIORIZADOS EN LAS COMUNAS Y/O CORREGIMIENTOS DE BUCARAMANGA."/>
    <s v="047-2023"/>
    <s v="CPS"/>
    <s v="DIRECTA"/>
    <s v="MALDONADO MALDONADO ISADORA"/>
    <s v="2.3.2.02.02.009.03"/>
    <d v="2023-01-27T00:00:00"/>
    <n v="16537500"/>
    <n v="16537500"/>
    <n v="367500"/>
    <s v="https://community.secop.gov.co/Public/Tendering/OpportunityDetail/Index?noticeUID=CO1.NTC.3855217&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APOYAR A LA SUBDIRECCIÓN TÉCNICA EN LA PLANEACIÓN, DISEÑO Y CONSTRUCCIÓN DE HERRAMIENTAS QUE PERMITAN UN AVANCE TECNOLÓGICO, DENTRO DE LA ESTRATEGIA MARKETPLACE EN EL MARCO DEL PROYECTO DE FORTALECIMIENTO DEL CENTRO DE DESARROLLO EMPRESARIAL Y DE EMPLEABILIDAD DE BUCARAMANGA -CDE. "/>
    <s v="068-2023"/>
    <s v="CPS"/>
    <s v="DIRECTA"/>
    <s v="RAMIREZ RIVERA ROBERTO CARLOS"/>
    <s v="2.3.2.02.02.009.03"/>
    <d v="2023-02-08T00:00:00"/>
    <n v="16000000"/>
    <n v="16000000"/>
    <n v="0"/>
    <s v="https://community.secop.gov.co/Public/Tendering/OpportunityDetail/Index?noticeUID=CO1.NTC.3950668&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PARA CONTRIBUIR EN LAS GESTIONES TÉCNICAS REQUERIDAS DENTRO DE LA AGENDA DE EVENTOS COMERCIALES Y/O DIÁLOGOS CON LOS GRUPOS DE VALOR Y/O SECTORES PRIORIZADOS DE LAS COMUNAS Y/O CORREGIMIENTOS DE BUCARAMANGA, EN EL MARCO DE LA ESTRATEGIA PARA LA REACTIVACIÓN ECONÓMICA -SOMOS LOCALES DEL IMEBU. "/>
    <s v="072-2023"/>
    <s v="CPS"/>
    <s v="DIRECTA"/>
    <s v="GUEVARA JAIMES OSCAR DAVID"/>
    <s v="2.3.2.02.02.009.03"/>
    <d v="2023-02-10T00:00:00"/>
    <n v="15200000"/>
    <n v="15200000"/>
    <n v="0"/>
    <s v="https://community.secop.gov.co/Public/Tendering/OpportunityDetail/Index?noticeUID=CO1.NTC.3971925&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ARRENDAR EL SALÓN PRINCIPAL, UBICADO EN EL CLUB DEL COMERCIO DE BUCARAMANGA PARA EL MONTAJE Y DESMONTAJE DEL EVENTO &quot;EXPOCALZADO BUCARAMANGA 2023&quot;, COMO APOYO A LOS PROCESOS DE REACTIVACIÓN ECONÓMICA Y DEL EMPLEO ADELANTADOS POR EL IMEBU EN EL MUNICIPIO DE BUCARAMANGA, DE ACUERDO A LAS ESPECIFICACIONES TÉCNICAS ESTABLECIDAS POR EL INSTITUTO MUNICIPAL DE EMPLEO Y FOMENTO EMPRESARIAL DEL MUNICIPIO DE BUCARAMANGA -IMEBU. CD002, ARRENDAMIENTO."/>
    <s v="002-2023"/>
    <s v="CD"/>
    <s v="DIRECTA"/>
    <s v="CLUB DEL COMERCIO DE BUCARAMANGA S.A."/>
    <s v="2.3.2.02.02.007.02"/>
    <d v="2023-02-21T00:00:00"/>
    <n v="15000000"/>
    <n v="15000000"/>
    <n v="0"/>
    <s v="https://community.secop.gov.co/Public/Tendering/OpportunityDetail/Index?noticeUID=CO1.NTC.4042521&amp;isFromPublicArea=True&amp;isModal=False_x000a_"/>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R LOS SERVICIOS PROFESIONALES DE CARÁCTER TEMPORAL COMO COMUNICADOR SOCIAL, QUE CONTRIBUYA A LA VISIBILIZACIÓN EN COMUNAS Y CORREGIMIENTOS DEL MUNICIPIO DE BUCARAMANGA, DE LA GESTIÓN, ARTICULACIÓN E IMPLEMENTACIÓN DE PLANES, PROGRAMAS Y PROYECTOS DEL IMEBU EN EL MARCO DE LA ESTRATEGIA DE REACTIVACIÓN ECONÓMICA."/>
    <s v="041-2023"/>
    <s v="CPS"/>
    <s v="DIRECTA"/>
    <s v="GOMEZ RINCON JESSICA FERNANDA"/>
    <s v="2.3.2.02.02.009.03"/>
    <d v="2023-01-26T00:00:00"/>
    <n v="13200000"/>
    <n v="13200000"/>
    <n v="550000"/>
    <s v="https://community.secop.gov.co/Public/Tendering/OpportunityDetail/Index?noticeUID=CO1.NTC.3844340&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NTRIBUIR EN LAS ACTIVIDADES LOGÍSTICAS, OPERATIVAS Y ASISTENCIALES QUE SE REQUIERAN EN LAS COMUNAS Y/O CORREGIMIENTOS DE BUCARAMANGA, DENTRO DE LA ESTRATEGIA DE REACTIVACIÓN ECONOMICA - SOMOS LOCALES DEL IMEBU."/>
    <s v="062-2023"/>
    <s v="CPS"/>
    <s v="DIRECTA"/>
    <s v="ARDILA SANDOVAL JURITH DANIELA"/>
    <s v="2.3.2.02.02.009.03"/>
    <d v="2023-01-31T00:00:00"/>
    <n v="11025000"/>
    <n v="11025000"/>
    <n v="0"/>
    <s v="https://community.secop.gov.co/Public/Tendering/OpportunityDetail/Index?noticeUID=CO1.NTC.3892169&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ÓN, PARA CONTRIBUIR EN LAS ACTIVIDADES LOGÍSTICAS, OPERATIVAS Y ASISTENCIALES QUE SE REQUIERAN EN LAS COMUNAS Y/O CORREGIMIENTOS DE BUCARAMANGA, DENTRO DE LA ESTRATEGIA DE REACTIVACIÓN ECONÓMICA -SOMOS LOCALES DEL IMEBU."/>
    <s v="075-2023"/>
    <s v="CPS"/>
    <s v="DIRECTA"/>
    <s v="BAUTISTA GALLO CLAUDIA MILENA"/>
    <s v="2.3.2.02.02.009.03"/>
    <d v="2023-02-21T00:00:00"/>
    <n v="11025000"/>
    <n v="11025000"/>
    <n v="0"/>
    <s v="https://community.secop.gov.co/Public/Tendering/OpportunityDetail/Index?noticeUID=CO1.NTC.4041724&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PRESTACIÓN DE SERVICIOS DE APOYO A LA GESTION PARA CONTRIBUIR EN LAS ACTIVIDADES LOGÍSTICAS Y TÉCNICAS QUE SE REQUIERAN EN LAS COMUNAS Y/O CORREGIMIENTOS DE BUCARAMANGA, DENTRO DE LA ESTRATEGIA DE REACTIVACIÓN ECONOMICA SOMOS LOCALES DEL IMEBU"/>
    <s v="046-2023"/>
    <s v="CPS"/>
    <s v="DIRECTA"/>
    <s v="URIBE CAMACHO NATALIA ANDREA"/>
    <s v="2.3.2.02.02.009.03"/>
    <d v="2023-01-27T00:00:00"/>
    <n v="11025000"/>
    <n v="11025000"/>
    <n v="367500"/>
    <s v="https://community.secop.gov.co/Public/Tendering/OpportunityDetail/Index?noticeUID=CO1.NTC.3851942&amp;isFromPublicArea=True&amp;isModal=False"/>
  </r>
  <r>
    <x v="3"/>
    <s v="Formar a 7.000 emprendedores a través de un programa de formación teórica, empresarial y/o artesanal con enfoque diferencial para emprendimientos artísticos, culturales, creativos, negocios verdes, microempresarios y/o unidades productivas urbanas y rurales. "/>
    <n v="2020680010074"/>
    <x v="1"/>
    <s v="TODAVÍA NO SE CUENTA CON CONTRATO"/>
    <s v="TODAVÍA NO SE CUENTA CON CONTRATO"/>
    <s v="CPS"/>
    <s v="DIRECTA"/>
    <s v="ASESORES CDE"/>
    <s v="2.3.2.02.02.009.03"/>
    <m/>
    <n v="130243750"/>
    <m/>
    <m/>
    <m/>
  </r>
  <r>
    <x v="4"/>
    <s v="Implementar en 4.000 mipymes planes estratégicos orientados a innovar y/o incorporación tecnológica en áreas empresariales estratégicas con apoyo de Universidades y actores económicos clave."/>
    <n v="2020680010074"/>
    <x v="1"/>
    <s v="TODAVÍA NO SE CUENTA CON CONTRATO"/>
    <s v="TODAVÍA NO SE CUENTA CON CONTRATO"/>
    <s v="CPS"/>
    <s v="DIRECTA"/>
    <s v="ASESORES CDE"/>
    <s v="2.3.2.02.02.009.03"/>
    <m/>
    <n v="130243750"/>
    <m/>
    <m/>
    <m/>
  </r>
  <r>
    <x v="5"/>
    <s v="Intervenir a 4.000 empresas y/o emprendimientos mediante apalancamiento financiero orientado a realizar inversión en innovación y/o tecnología en la zona rural y urbana con enfoque diferencial."/>
    <n v="2020680010084"/>
    <x v="2"/>
    <s v="PRESTAR LOS SERVICIOS PROFESIONALES DE CARÁCTER TEMPORAL, PARA BRINDAR APOYO TÉCNICO A LA POBLACIÓN VULNERABLE DEL MUNICIPIO DE BUCARAMANGA, EN LAS GESTIONES REQUERIDAS PARA PARTICIPAR EN LAS DIFERENTES CONVOCATORIAS ADELANTADAS EN PRO DE LA INCLUSIÓN LABORAL, LA GENERACIÓN DE INGRESOS Y SOSTENIBILIDAD DE NUEVOS NEGOCIOS"/>
    <s v="052-2023"/>
    <s v="CPS"/>
    <s v="DIRECTA"/>
    <s v="PICON GALVIS MILENA"/>
    <s v="2.3.2.02.02.009.02"/>
    <d v="2023-01-31T00:00:00"/>
    <n v="14000000"/>
    <n v="14000000"/>
    <n v="0"/>
    <s v="https://community.secop.gov.co/Public/Tendering/OpportunityDetail/Index?noticeUID=CO1.NTC.3889762&amp;isFromPublicArea=True&amp;isModal=False"/>
  </r>
  <r>
    <x v="5"/>
    <s v="Intervenir a 4.000 empresas y/o emprendimientos mediante apalancamiento financiero orientado a realizar inversión en innovación y/o tecnología en la zona rural y urbana con enfoque diferencial."/>
    <n v="2020680010084"/>
    <x v="2"/>
    <s v="PRESTAR LOS SERVICIOS PROFESIONALES DE CARÁCTER TEMPORAL, PARA APOYAR LA GESTIÓN ADMINISTRATIVA DEL SUPERVISOR DE CONVENIOS Y/O CONTRATOS SUSCRITOS EN EL MARCO DEL FONDO DE FOMENTO Y CRÉDITO DE APOYO DEL IMEBU BANCA CIUDADANA."/>
    <s v="059-2023"/>
    <s v="CPS"/>
    <s v="DIRECTA"/>
    <s v="TELLEZ SOLER EDWIN FABIAN"/>
    <s v="2.3.2.02.02.009.02"/>
    <d v="2023-01-31T00:00:00"/>
    <n v="16000000"/>
    <n v="16000000"/>
    <n v="0"/>
    <s v="https://community.secop.gov.co/Public/Tendering/OpportunityDetail/Index?noticeUID=CO1.NTC.3891543&amp;isFromPublicArea=True&amp;isModal=False"/>
  </r>
  <r>
    <x v="5"/>
    <s v="Intervenir a 4.000 empresas y/o emprendimientos mediante apalancamiento financiero orientado a realizar inversión en innovación y/o tecnología en la zona rural y urbana con enfoque diferencial."/>
    <n v="2020680010084"/>
    <x v="2"/>
    <s v="PRESTAR LOS SERVICIOS PROFESIONALES DE CARÁCTER TEMPORAL PARA APOYAR LA COORDINACIÓN, ORIENTACIÓN Y ACOMPAÑAMIENTO AL PROGRAMA MISIONAL BANCA CIUDADANA DEL IMEBU."/>
    <s v="051-2023"/>
    <s v="CPS"/>
    <s v="DIRECTA"/>
    <s v="CARMEN ELENA RAMOS PRIETO"/>
    <s v="2.3.2.02.02.009.02"/>
    <d v="2023-01-31T00:00:00"/>
    <n v="20400000"/>
    <n v="20400000"/>
    <n v="0"/>
    <s v="https://community.secop.gov.co/Public/Tendering/OpportunityDetail/Index?noticeUID=CO1.NTC.3881721&amp;isFromPublicArea=True&amp;isModal=False"/>
  </r>
  <r>
    <x v="5"/>
    <s v="Intervenir a 4.000 empresas y/o emprendimientos mediante apalancamiento financiero orientado a realizar inversión en innovación y/o tecnología en la zona rural y urbana con enfoque diferencial."/>
    <n v="2020680010084"/>
    <x v="2"/>
    <s v="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 "/>
    <s v="065-2023"/>
    <s v="CPS"/>
    <s v="DIRECTA"/>
    <s v="BONILLA CORTEZ SARAY VIVIANA"/>
    <s v="2.3.2.02.02.009.02"/>
    <d v="2023-02-02T00:00:00"/>
    <n v="10500000"/>
    <n v="10500000"/>
    <n v="0"/>
    <s v="https://community.secop.gov.co/Public/Tendering/OpportunityDetail/Index?noticeUID=CO1.NTC.3904108&amp;isFromPublicArea=True&amp;isModal=False"/>
  </r>
  <r>
    <x v="5"/>
    <s v="Intervenir a 4.000 empresas y/o emprendimientos mediante apalancamiento financiero orientado a realizar inversión en innovación y/o tecnología en la zona rural y urbana con enfoque diferencial."/>
    <n v="2020680010084"/>
    <x v="2"/>
    <s v="PRESTACIÓN DE SERVICIOS DE APOYO A LA GESTIÓN, PARA COADYUVAR EN LAS ACTIVIDADES COMERCIALES REQUERIDAS EN EL MARCO DEL PROGRAMA BANCA CIUDADANA DEL IMEBU, QUE CONTRIBUYAN A INCENTIVAR EL EMPRENDIMIENTO Y FORTALECER LAS EMPRESAS, MICROEMPRESAS Y UNIDADES PRODUCTIVAS EN LA CIUDAD DE BUCARAMANGA."/>
    <s v="077-2023"/>
    <s v="CPS"/>
    <s v="DIRECTA"/>
    <s v="GUTIERREZ LOSADA PAULA ANDREA"/>
    <s v="2.3.2.02.02.009.02"/>
    <d v="2023-02-21T00:00:00"/>
    <n v="9800000"/>
    <n v="9800000"/>
    <n v="0"/>
    <s v="https://community.secop.gov.co/Public/Tendering/OpportunityDetail/Index?noticeUID=CO1.NTC.4042716&amp;isFromPublicArea=True&amp;isModal=False_x000a_"/>
  </r>
  <r>
    <x v="5"/>
    <s v="Intervenir a 4.000 empresas y/o emprendimientos mediante apalancamiento financiero orientado a realizar inversión en innovación y/o tecnología en la zona rural y urbana con enfoque diferencial."/>
    <n v="2020680010084"/>
    <x v="2"/>
    <s v="PRESTAR LOS SERVICIOS PROFESIONALES DE CARÁCTER TEMPORAL PARA APOYAR LA RECOLECCIÓN, CLASIFICACIÓN, ADMINISTRACIÓN, ANÁLISIS Y SEGUIMIENTO DE INFORMACIÓN EN EL MARCO DEL PROGRAMA BANCA CIUDADANA ADELANTADO POR EL INSTITUTO MUNICIPAL DE EMPLEO Y FOMENTO EMPRESARIAL DEL MUNICIPIO DE BUCARAMANGA -IMEBU."/>
    <s v="078-2023"/>
    <s v="CPS"/>
    <s v="DIRECTA"/>
    <s v="OVIEDO URIBE OMAR GABRIEL"/>
    <s v="2.3.2.02.02.009.02"/>
    <d v="2023-02-21T00:00:00"/>
    <n v="15200000"/>
    <n v="15200000"/>
    <n v="0"/>
    <s v="https://community.secop.gov.co/Public/Tendering/OpportunityDetail/Index?noticeUID=CO1.NTC.4043122&amp;isFromPublicArea=True&amp;isModal=False"/>
  </r>
  <r>
    <x v="6"/>
    <s v="Otorgar 6.000 créditos a emprendimientos y mipymes de orientados a capital de trabajo o destinos de inversión diferente a innovación y/o tecnología en zonas urbanas y rurales."/>
    <n v="2020680010084"/>
    <x v="2"/>
    <s v="PRESTAR LOS SERVICIOS PROFESIONALES DE CARÁCTER TEMPORAL, PARA BRINDAR APOYO TÉCNICO A LA POBLACIÓN VULNERABLE DEL MUNICIPIO DE BUCARAMANGA, EN LAS GESTIONES REQUERIDAS PARA PARTICIPAR EN LAS DIFERENTES CONVOCATORIAS ADELANTADAS EN PRO DE LA INCLUSIÓN LABORAL, LA GENERACIÓN DE INGRESOS Y SOSTENIBILIDAD DE NUEVOS NEGOCIOS"/>
    <s v="052-2023"/>
    <s v="CPS"/>
    <s v="DIRECTA"/>
    <s v="PICON GALVIS MILENA"/>
    <s v="2.3.2.02.02.009.02"/>
    <d v="2023-01-31T00:00:00"/>
    <n v="14000000"/>
    <n v="14000000"/>
    <n v="0"/>
    <s v="https://community.secop.gov.co/Public/Tendering/OpportunityDetail/Index?noticeUID=CO1.NTC.3889762&amp;isFromPublicArea=True&amp;isModal=False"/>
  </r>
  <r>
    <x v="6"/>
    <s v="Otorgar 6.000 créditos a emprendimientos y mipymes de orientados a capital de trabajo o destinos de inversión diferente a innovación y/o tecnología en zonas urbanas y rurales."/>
    <n v="2020680010084"/>
    <x v="2"/>
    <s v="PRESTAR LOS SERVICIOS PROFESIONALES DE CARÁCTER TEMPORAL, PARA APOYAR LA GESTIÓN ADMINISTRATIVA DEL SUPERVISOR DE CONVENIOS Y/O CONTRATOS SUSCRITOS EN EL MARCO DEL FONDO DE FOMENTO Y CRÉDITO DE APOYO DEL IMEBU BANCA CIUDADANA."/>
    <s v="059-2023"/>
    <s v="CPS"/>
    <s v="DIRECTA"/>
    <s v="TELLEZ SOLER EDWIN FABIAN"/>
    <s v="2.3.2.02.02.009.02"/>
    <d v="2023-01-31T00:00:00"/>
    <n v="16000000"/>
    <n v="16000000"/>
    <n v="0"/>
    <s v="https://community.secop.gov.co/Public/Tendering/OpportunityDetail/Index?noticeUID=CO1.NTC.3891543&amp;isFromPublicArea=True&amp;isModal=False"/>
  </r>
  <r>
    <x v="6"/>
    <s v="Otorgar 6.000 créditos a emprendimientos y mipymes de orientados a capital de trabajo o destinos de inversión diferente a innovación y/o tecnología en zonas urbanas y rurales."/>
    <n v="2020680010084"/>
    <x v="2"/>
    <s v="PRESTAR LOS SERVICIOS PROFESIONALES DE CARÁCTER TEMPORAL PARA APOYAR LA COORDINACIÓN, ORIENTACIÓN Y ACOMPAÑAMIENTO AL PROGRAMA MISIONAL BANCA CIUDADANA DEL IMEBU."/>
    <s v="051-2023"/>
    <s v="CPS"/>
    <s v="DIRECTA"/>
    <s v="CARMEN ELENA RAMOS PRIETO"/>
    <s v="2.3.2.02.02.009.02"/>
    <d v="2023-01-31T00:00:00"/>
    <n v="20400000"/>
    <n v="20400000"/>
    <n v="0"/>
    <s v="https://community.secop.gov.co/Public/Tendering/OpportunityDetail/Index?noticeUID=CO1.NTC.3881721&amp;isFromPublicArea=True&amp;isModal=False"/>
  </r>
  <r>
    <x v="6"/>
    <s v="Otorgar 6.000 créditos a emprendimientos y mipymes de orientados a capital de trabajo o destinos de inversión diferente a innovación y/o tecnología en zonas urbanas y rurales."/>
    <n v="2020680010084"/>
    <x v="2"/>
    <s v="PRESTACIÓN DE SERVICIOS PROFESIONALES A LA SUBDIRECCIÓN TÉCNICA PARA CONTRIBUIR CON LAS ACTIVIDADES COMERCIALES Y TÉCNICAS REQUERIDAS EN EL MARCO DEL PROGRAMA BANCA CIUDADANA, QUE CONTRIBUYAN A INCENTIVAR EL EMPRENDIMIENTO Y FORTALECER LAS EMPRESAS, MICOREMPRESAS Y UNIDADES PRODUCTIVAS DEL SECTOR."/>
    <s v="065-2023"/>
    <s v="CPS"/>
    <s v="DIRECTA"/>
    <s v="BONILLA CORTEZ SARAY VIVIANA"/>
    <s v="2.3.2.02.02.009.02"/>
    <d v="2023-02-02T00:00:00"/>
    <n v="10500000"/>
    <n v="10500000"/>
    <n v="0"/>
    <s v="https://community.secop.gov.co/Public/Tendering/OpportunityDetail/Index?noticeUID=CO1.NTC.3904108&amp;isFromPublicArea=True&amp;isModal=False"/>
  </r>
  <r>
    <x v="6"/>
    <s v="Otorgar 6.000 créditos a emprendimientos y mipymes de orientados a capital de trabajo o destinos de inversión diferente a innovación y/o tecnología en zonas urbanas y rurales."/>
    <n v="2020680010084"/>
    <x v="2"/>
    <s v="PRESTACIÓN DE SERVICIOS DE APOYO A LA GESTIÓN, PARA COADYUVAR EN LAS ACTIVIDADES COMERCIALES REQUERIDAS EN EL MARCO DEL PROGRAMA BANCA CIUDADANA DEL IMEBU, QUE CONTRIBUYAN A INCENTIVAR EL EMPRENDIMIENTO Y FORTALECER LAS EMPRESAS, MICROEMPRESAS Y UNIDADES PRODUCTIVAS EN LA CIUDAD DE BUCARAMANGA."/>
    <s v="077-2023"/>
    <s v="CPS"/>
    <s v="DIRECTA"/>
    <s v="GUTIERREZ LOSADA PAULA ANDREA"/>
    <s v="2.3.2.02.02.009.02"/>
    <d v="2023-02-21T00:00:00"/>
    <n v="9800000"/>
    <n v="9800000"/>
    <n v="0"/>
    <s v="https://community.secop.gov.co/Public/Tendering/OpportunityDetail/Index?noticeUID=CO1.NTC.4042716&amp;isFromPublicArea=True&amp;isModal=False_x000a_"/>
  </r>
  <r>
    <x v="6"/>
    <s v="Otorgar 6.000 créditos a emprendimientos y mipymes de orientados a capital de trabajo o destinos de inversión diferente a innovación y/o tecnología en zonas urbanas y rurales."/>
    <n v="2020680010084"/>
    <x v="2"/>
    <s v="PRESTAR LOS SERVICIOS PROFESIONALES DE CARÁCTER TEMPORAL PARA APOYAR LA RECOLECCIÓN, CLASIFICACIÓN, ADMINISTRACIÓN, ANÁLISIS Y SEGUIMIENTO DE INFORMACIÓN EN EL MARCO DEL PROGRAMA BANCA CIUDADANA ADELANTADO POR EL INSTITUTO MUNICIPAL DE EMPLEO Y FOMENTO EMPRESARIAL DEL MUNICIPIO DE BUCARAMANGA -IMEBU."/>
    <s v="078-2023"/>
    <s v="CPS"/>
    <s v="DIRECTA"/>
    <s v="OVIEDO URIBE OMAR GABRIEL"/>
    <s v="2.3.2.02.02.009.02"/>
    <d v="2023-02-21T00:00:00"/>
    <n v="15200000"/>
    <n v="15200000"/>
    <n v="0"/>
    <s v="https://community.secop.gov.co/Public/Tendering/OpportunityDetail/Index?noticeUID=CO1.NTC.4043122&amp;isFromPublicArea=True&amp;isModal=False"/>
  </r>
  <r>
    <x v="7"/>
    <s v="Registrar 5.000 hojas de vida para facilitar el proceso de inserción en el mercado laboral identificando habilidades, destrezas  y que competencias  para el trabajo."/>
    <n v="2022680010086"/>
    <x v="3"/>
    <s v="PRESTAR SERVICIOS DE APOYO A LA GESTIÓN, PARA CONTRIBUIR EN LA ATENCIÓN A USUARIOS BUSCADORES DE EMPLEO QUE REQUIERAN LOS SERVICIOS DE LA AGENCIA DE GESTIÓN Y COLOCACIÓN DE EMPLEO DEL IMEBU."/>
    <s v="019-2023"/>
    <s v="CPS"/>
    <s v="DIRECTA"/>
    <s v="PINTO SUAREZ JORGE ANDRES"/>
    <s v="2.3.2.02.02.009.04"/>
    <d v="2023-01-19T00:00:00"/>
    <n v="7350000"/>
    <n v="7350000"/>
    <n v="367500"/>
    <s v="https://community.secop.gov.co/Public/Tendering/OpportunityDetail/Index?noticeUID=CO1.NTC.3790967&amp;isFromPublicArea=True&amp;isModal=False"/>
  </r>
  <r>
    <x v="7"/>
    <s v="Registrar 5.000 hojas de vida para facilitar el proceso de inserción en el mercado laboral identificando habilidades, destrezas  y que competencias  para el trabajo."/>
    <n v="2022680010086"/>
    <x v="3"/>
    <s v="PRESTACIÓN DE SERVICIOS DE APOYO A LA GESTÓN DE MANERA TEMPORAL, EN LA DIFUSIÓN Y ORIENTACIÓN A USUARIOS, DE ACUERDO A LOS SERVICIOS QUE PRESTA LA AGENCIA PÚBLICA DE EMPLEO DEL IMEBU Y EL CENTRO DE ATENCIÓN MUNICIPAL ESPECIALIZADO - CAME DE LA ALCALDIA DE BUCARAMANGA."/>
    <s v="027-2023"/>
    <s v="CPS"/>
    <s v="DIRECTA"/>
    <s v="BONZA OLARTE MYRIAM CRISTINA"/>
    <s v="2.3.2.02.02.009.04"/>
    <d v="2023-01-20T00:00:00"/>
    <n v="2940000"/>
    <n v="2940000"/>
    <n v="269500"/>
    <s v="https://community.secop.gov.co/Public/Tendering/OpportunityDetail/Index?noticeUID=CO1.NTC.3801346&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PARA DESAROLLAR Y FORTALECER LAS COMPETENCIAS LABORALES A TRAVES DE TALLERES, CAPACITACIONES Y/O CONFERENCIAS, COMO PARTE DE LOS SERVICIOS QUE BRINDA LA AGENCIA DE GESTIÓN Y COLOCACIÓN DE EMPLEO DEL IMEBU"/>
    <s v="026-2023"/>
    <s v="CPS"/>
    <s v="DIRECTA"/>
    <s v="MORENO MESA BELKYS"/>
    <s v="2.3.2.02.02.009.04"/>
    <d v="2023-01-20T00:00:00"/>
    <n v="6000000"/>
    <n v="6000000"/>
    <n v="550000"/>
    <s v="https://community.secop.gov.co/Public/Tendering/OpportunityDetail/Index?noticeUID=CO1.NTC.3801128&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PARA GESTIONAR, ARTICULAR E IMPLEMENTAR ACCIONES Y ESTRATEGIAS EMPRESARIALES EN EL MARCO DE PROGRAMAS ESPECIALES DE EMPLEO, A TRAVÉS DE LA AGENCIA DE GESTIÓN Y COLOCACIÓN DE EMPLEO DEL IMEBU."/>
    <s v="033-2023"/>
    <s v="CPS"/>
    <s v="DIRECTA"/>
    <s v="PEREZ ADARME MANUEL FELIPE"/>
    <s v="2.3.2.02.02.009.04"/>
    <d v="2023-01-24T00:00:00"/>
    <n v="9800000"/>
    <n v="9800000"/>
    <n v="285833.33333333331"/>
    <s v="https://community.secop.gov.co/Public/Tendering/OpportunityDetail/Index?noticeUID=CO1.NTC.3824248&amp;isFromPublicArea=True&amp;isModal=False"/>
  </r>
  <r>
    <x v="7"/>
    <s v="Registrar 5.000 hojas de vida para facilitar el proceso de inserción en el mercado laboral identificando habilidades, destrezas  y que competencias  para el trabajo."/>
    <n v="2022680010086"/>
    <x v="3"/>
    <s v="PRESTAR LOS SERVICIOS PERSONALES Y DE APOYO A LA GESTIÓN, PARA COADYUVAR EN LA IMPLEMENTACIÓN Y DESARROLLO DE ESTRATEGIAS EMPRESARIALES EN EL MARCO DE LOS PROGRAMAS ESPECIALES DE LA AGENCIA DE GESTIÓN Y COLOCACIÓN DE EMPLEO DE LA ENTIDAD."/>
    <s v="034-2023"/>
    <s v="CPS"/>
    <s v="DIRECTA"/>
    <s v="FAJARDO LESMES DIANA"/>
    <s v="2.3.2.02.02.009.04"/>
    <d v="2023-01-24T00:00:00"/>
    <n v="6533333.333333333"/>
    <n v="6533333.333333333"/>
    <n v="217777.66666666666"/>
    <s v="https://community.secop.gov.co/Public/Tendering/OpportunityDetail/Index?noticeUID=CO1.NTC.3824470&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30-2023"/>
    <s v="CPS"/>
    <s v="DIRECTA"/>
    <s v="DUARTE VASQUEZ LIDA SIRLEY"/>
    <s v="2.3.2.02.02.009.04"/>
    <d v="2023-01-24T00:00:00"/>
    <n v="10290000"/>
    <n v="10290000"/>
    <n v="300125"/>
    <s v="https://community.secop.gov.co/Public/Tendering/OpportunityDetail/Index?noticeUID=CO1.NTC.3820683&amp;isFromPublicArea=True&amp;isModal=False"/>
  </r>
  <r>
    <x v="7"/>
    <s v="Registrar 5.000 hojas de vida para facilitar el proceso de inserción en el mercado laboral identificando habilidades, destrezas  y que competencias  para el trabajo."/>
    <n v="2022680010086"/>
    <x v="3"/>
    <s v="PRESTAR LOS SERVICIOS PERSONALES Y DE APOYO A LA GESTIÓN, PARA DIFUNDIR Y BRINDAR ATENCIÓN A USUARIOS BUSCADORES DE EMPLEO Y EMPRESARIOS, DE ACUERDO A LOS SERVICIOS QUE PRESTA LA AGENCIA PÚBLICA DE EMPLEO DEL IMEBU"/>
    <s v="032-2023"/>
    <s v="CPS"/>
    <s v="DIRECTA"/>
    <s v="VELANDIA VELANDIA MARLY"/>
    <s v="2.3.2.02.02.009.04"/>
    <d v="2023-01-24T00:00:00"/>
    <n v="3200000"/>
    <n v="3200000"/>
    <n v="186666.66666666666"/>
    <s v="https://community.secop.gov.co/Public/Tendering/OpportunityDetail/Index?noticeUID=CO1.NTC.3822692&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COMO PSICÓLOGA, PARA BRINDAR ORIENTACIÓN E INTERMEDIACIÓN LABORAL, PARA USUARIOS Y EMPRESARIOS, EN EL MARCO DE LOS SERVICIOS QUE SE BRINDAN A TRAVES DE LA AGENCIA DE GESTIÓN Y COLOCACIÓN DE EMPLEO DEL IMEBU"/>
    <s v="031-2023"/>
    <s v="CPS"/>
    <s v="DIRECTA"/>
    <s v="BAUTISTA LOPEZ KAREN NATALIA"/>
    <s v="2.3.2.02.02.009.04"/>
    <d v="2023-01-24T00:00:00"/>
    <n v="5145000"/>
    <n v="5145000"/>
    <n v="300125"/>
    <s v="https://community.secop.gov.co/Public/Tendering/OpportunityDetail/Index?noticeUID=CO1.NTC.3822324&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36-2023"/>
    <s v="CPS"/>
    <s v="DIRECTA"/>
    <s v="BETANCUR SANCHEZ FABIOLA ANDREA"/>
    <s v="2.3.2.02.02.009.04"/>
    <d v="2023-01-24T00:00:00"/>
    <n v="5145000"/>
    <n v="5145000"/>
    <n v="300125"/>
    <s v="https://community.secop.gov.co/Public/Tendering/OpportunityDetail/Index?noticeUID=CO1.NTC.3825649&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PARA APOYAR LA COORDINACIÓN, ORIENTACIÓN Y ACOMPAÑAMIENTO AL PROGRAMA MISIONAL DE EMPLEO Y EMPLEABILIDAD EN LA AGENCIA DE GESTIÓN Y COLOCACIÓN DE EMPLEO DEL IMEBU."/>
    <s v="043-2023"/>
    <s v="CPS"/>
    <s v="DIRECTA"/>
    <s v="CASTILLO MELGAREJO CESAR FERNANDO"/>
    <s v="2.3.2.02.02.009.04"/>
    <d v="2023-01-26T00:00:00"/>
    <n v="11900000"/>
    <n v="11900000"/>
    <n v="283333.33333333331"/>
    <s v="https://community.secop.gov.co/Public/Tendering/OpportunityDetail/Index?noticeUID=CO1.NTC.3845390&amp;isFromPublicArea=True&amp;isModal=False"/>
  </r>
  <r>
    <x v="7"/>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61-2023"/>
    <s v="CPS"/>
    <s v="DIRECTA"/>
    <s v="CHAPARRO PEÑA LAURA PATRICIA"/>
    <s v="2.3.2.02.02.009.04"/>
    <d v="2023-01-31T00:00:00"/>
    <n v="4900000"/>
    <n v="4900000"/>
    <n v="0"/>
    <s v="https://community.secop.gov.co/Public/Tendering/OpportunityDetail/Index?noticeUID=CO1.NTC.3892001&amp;isFromPublicArea=True&amp;isModal=False"/>
  </r>
  <r>
    <x v="8"/>
    <s v="Registrar 5.000 hojas de vida para facilitar el proceso de inserción en el mercado laboral identificando habilidades, destrezas  y que competencias  para el trabajo."/>
    <n v="2022680010086"/>
    <x v="3"/>
    <s v="PRESTAR SERVICIOS DE APOYO A LA GESTIÓN, PARA CONTRIBUIR EN LA ATENCIÓN A USUARIOS BUSCADORES DE EMPLEO QUE REQUIERAN LOS SERVICIOS DE LA AGENCIA DE GESTIÓN Y COLOCACIÓN DE EMPLEO DEL IMEBU."/>
    <s v="019-2023"/>
    <s v="CPS"/>
    <s v="DIRECTA"/>
    <s v="PINTO SUAREZ JORGE ANDRES"/>
    <s v="2.3.2.02.02.009.04"/>
    <d v="2023-01-19T00:00:00"/>
    <n v="7350000"/>
    <n v="7350000"/>
    <n v="367500"/>
    <s v="https://community.secop.gov.co/Public/Tendering/OpportunityDetail/Index?noticeUID=CO1.NTC.3790967&amp;isFromPublicArea=True&amp;isModal=False"/>
  </r>
  <r>
    <x v="8"/>
    <s v="Registrar 5.000 hojas de vida para facilitar el proceso de inserción en el mercado laboral identificando habilidades, destrezas  y que competencias  para el trabajo."/>
    <n v="2022680010086"/>
    <x v="3"/>
    <s v="PRESTACIÓN DE SERVICIOS DE APOYO A LA GESTÓN DE MANERA TEMPORAL, EN LA DIFUSIÓN Y ORIENTACIÓN A USUARIOS, DE ACUERDO A LOS SERVICIOS QUE PRESTA LA AGENCIA PÚBLICA DE EMPLEO DEL IMEBU Y EL CENTRO DE ATENCIÓN MUNICIPAL ESPECIALIZADO - CAME DE LA ALCALDIA DE BUCARAMANGA."/>
    <s v="027-2023"/>
    <s v="CPS"/>
    <s v="DIRECTA"/>
    <s v="BONZA OLARTE MYRIAM CRISTINA"/>
    <s v="2.3.2.02.02.009.04"/>
    <d v="2023-01-20T00:00:00"/>
    <n v="2940000"/>
    <n v="2940000"/>
    <n v="269500"/>
    <s v="https://community.secop.gov.co/Public/Tendering/OpportunityDetail/Index?noticeUID=CO1.NTC.3801346&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PARA DESAROLLAR Y FORTALECER LAS COMPETENCIAS LABORALES A TRAVES DE TALLERES, CAPACITACIONES Y/O CONFERENCIAS, COMO PARTE DE LOS SERVICIOS QUE BRINDA LA AGENCIA DE GESTIÓN Y COLOCACIÓN DE EMPLEO DEL IMEBU"/>
    <s v="026-2023"/>
    <s v="CPS"/>
    <s v="DIRECTA"/>
    <s v="MORENO MESA BELKYS"/>
    <s v="2.3.2.02.02.009.04"/>
    <d v="2023-01-20T00:00:00"/>
    <n v="6000000"/>
    <n v="6000000"/>
    <n v="550000"/>
    <s v="https://community.secop.gov.co/Public/Tendering/OpportunityDetail/Index?noticeUID=CO1.NTC.3801128&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PARA GESTIONAR, ARTICULAR E IMPLEMENTAR ACCIONES Y ESTRATEGIAS EMPRESARIALES EN EL MARCO DE PROGRAMAS ESPECIALES DE EMPLEO, A TRAVÉS DE LA AGENCIA DE GESTIÓN Y COLOCACIÓN DE EMPLEO DEL IMEBU."/>
    <s v="033-2023"/>
    <s v="CPS"/>
    <s v="DIRECTA"/>
    <s v="PEREZ ADARME MANUEL FELIPE"/>
    <s v="2.3.2.02.02.009.04"/>
    <d v="2023-01-24T00:00:00"/>
    <n v="9800000"/>
    <n v="9800000"/>
    <n v="285833.33333333331"/>
    <s v="https://community.secop.gov.co/Public/Tendering/OpportunityDetail/Index?noticeUID=CO1.NTC.3824248&amp;isFromPublicArea=True&amp;isModal=False"/>
  </r>
  <r>
    <x v="8"/>
    <s v="Registrar 5.000 hojas de vida para facilitar el proceso de inserción en el mercado laboral identificando habilidades, destrezas  y que competencias  para el trabajo."/>
    <n v="2022680010086"/>
    <x v="3"/>
    <s v="PRESTAR LOS SERVICIOS PERSONALES Y DE APOYO A LA GESTIÓN, PARA COADYUVAR EN LA IMPLEMENTACIÓN Y DESARROLLO DE ESTRATEGIAS EMPRESARIALES EN EL MARCO DE LOS PROGRAMAS ESPECIALES DE LA AGENCIA DE GESTIÓN Y COLOCACIÓN DE EMPLEO DE LA ENTIDAD."/>
    <s v="034-2023"/>
    <s v="CPS"/>
    <s v="DIRECTA"/>
    <s v="FAJARDO LESMES DIANA"/>
    <s v="2.3.2.02.02.009.04"/>
    <d v="2023-01-24T00:00:00"/>
    <n v="6533333.333333333"/>
    <n v="6533333.333333333"/>
    <n v="217777.66666666666"/>
    <s v="https://community.secop.gov.co/Public/Tendering/OpportunityDetail/Index?noticeUID=CO1.NTC.3824470&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30-2023"/>
    <s v="CPS"/>
    <s v="DIRECTA"/>
    <s v="DUARTE VASQUEZ LIDA SIRLEY"/>
    <s v="2.3.2.02.02.009.04"/>
    <d v="2023-01-24T00:00:00"/>
    <n v="10290000"/>
    <n v="10290000"/>
    <n v="300125"/>
    <s v="https://community.secop.gov.co/Public/Tendering/OpportunityDetail/Index?noticeUID=CO1.NTC.3820683&amp;isFromPublicArea=True&amp;isModal=False"/>
  </r>
  <r>
    <x v="8"/>
    <s v="Registrar 5.000 hojas de vida para facilitar el proceso de inserción en el mercado laboral identificando habilidades, destrezas  y que competencias  para el trabajo."/>
    <n v="2022680010086"/>
    <x v="3"/>
    <s v="PRESTAR LOS SERVICIOS PERSONALES Y DE APOYO A LA GESTIÓN, PARA DIFUNDIR Y BRINDAR ATENCIÓN A USUARIOS BUSCADORES DE EMPLEO Y EMPRESARIOS, DE ACUERDO A LOS SERVICIOS QUE PRESTA LA AGENCIA PÚBLICA DE EMPLEO DEL IMEBU"/>
    <s v="032-2023"/>
    <s v="CPS"/>
    <s v="DIRECTA"/>
    <s v="VELANDIA VELANDIA MARLY"/>
    <s v="2.3.2.02.02.009.04"/>
    <d v="2023-01-24T00:00:00"/>
    <n v="3200000"/>
    <n v="3200000"/>
    <n v="186666.66666666666"/>
    <s v="https://community.secop.gov.co/Public/Tendering/OpportunityDetail/Index?noticeUID=CO1.NTC.3822692&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COMO PSICÓLOGA, PARA BRINDAR ORIENTACIÓN E INTERMEDIACIÓN LABORAL, PARA USUARIOS Y EMPRESARIOS, EN EL MARCO DE LOS SERVICIOS QUE SE BRINDAN A TRAVES DE LA AGENCIA DE GESTIÓN Y COLOCACIÓN DE EMPLEO DEL IMEBU"/>
    <s v="031-2023"/>
    <s v="CPS"/>
    <s v="DIRECTA"/>
    <s v="BAUTISTA LOPEZ KAREN NATALIA"/>
    <s v="2.3.2.02.02.009.04"/>
    <d v="2023-01-24T00:00:00"/>
    <n v="5145000"/>
    <n v="5145000"/>
    <n v="300125"/>
    <s v="https://community.secop.gov.co/Public/Tendering/OpportunityDetail/Index?noticeUID=CO1.NTC.3822324&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36-2023"/>
    <s v="CPS"/>
    <s v="DIRECTA"/>
    <s v="BETANCUR SANCHEZ FABIOLA ANDREA"/>
    <s v="2.3.2.02.02.009.04"/>
    <d v="2023-01-24T00:00:00"/>
    <n v="5145000"/>
    <n v="5145000"/>
    <n v="300125"/>
    <s v="https://community.secop.gov.co/Public/Tendering/OpportunityDetail/Index?noticeUID=CO1.NTC.3825649&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PARA APOYAR LA COORDINACIÓN, ORIENTACIÓN Y ACOMPAÑAMIENTO AL PROGRAMA MISIONAL DE EMPLEO Y EMPLEABILIDAD EN LA AGENCIA DE GESTIÓN Y COLOCACIÓN DE EMPLEO DEL IMEBU."/>
    <s v="043-2023"/>
    <s v="CPS"/>
    <s v="DIRECTA"/>
    <s v="CASTILLO MELGAREJO CESAR FERNANDO"/>
    <s v="2.3.2.02.02.009.04"/>
    <d v="2023-01-26T00:00:00"/>
    <n v="11900000"/>
    <n v="11900000"/>
    <n v="283333.33333333331"/>
    <s v="https://community.secop.gov.co/Public/Tendering/OpportunityDetail/Index?noticeUID=CO1.NTC.3845390&amp;isFromPublicArea=True&amp;isModal=False"/>
  </r>
  <r>
    <x v="8"/>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61-2023"/>
    <s v="CPS"/>
    <s v="DIRECTA"/>
    <s v="CHAPARRO PEÑA LAURA PATRICIA"/>
    <s v="2.3.2.02.02.009.04"/>
    <d v="2023-01-31T00:00:00"/>
    <n v="4900000"/>
    <n v="4900000"/>
    <n v="0"/>
    <s v="https://community.secop.gov.co/Public/Tendering/OpportunityDetail/Index?noticeUID=CO1.NTC.3892001&amp;isFromPublicArea=True&amp;isModal=False"/>
  </r>
  <r>
    <x v="9"/>
    <s v="Registrar 5.000 hojas de vida para facilitar el proceso de inserción en el mercado laboral identificando habilidades, destrezas  y que competencias  para el trabajo."/>
    <n v="2022680010086"/>
    <x v="3"/>
    <s v="PRESTAR SERVICIOS DE APOYO A LA GESTIÓN, PARA CONTRIBUIR EN LA ATENCIÓN A USUARIOS BUSCADORES DE EMPLEO QUE REQUIERAN LOS SERVICIOS DE LA AGENCIA DE GESTIÓN Y COLOCACIÓN DE EMPLEO DEL IMEBU."/>
    <s v="019-2023"/>
    <s v="CPS"/>
    <s v="DIRECTA"/>
    <s v="PINTO SUAREZ JORGE ANDRES"/>
    <s v="2.3.2.02.02.009.04"/>
    <d v="2023-01-19T00:00:00"/>
    <n v="7350000"/>
    <n v="7350000"/>
    <n v="367500"/>
    <s v="https://community.secop.gov.co/Public/Tendering/OpportunityDetail/Index?noticeUID=CO1.NTC.3790967&amp;isFromPublicArea=True&amp;isModal=False"/>
  </r>
  <r>
    <x v="9"/>
    <s v="Registrar 5.000 hojas de vida para facilitar el proceso de inserción en el mercado laboral identificando habilidades, destrezas  y que competencias  para el trabajo."/>
    <n v="2022680010086"/>
    <x v="3"/>
    <s v="PRESTACIÓN DE SERVICIOS DE APOYO A LA GESTÓN DE MANERA TEMPORAL, EN LA DIFUSIÓN Y ORIENTACIÓN A USUARIOS, DE ACUERDO A LOS SERVICIOS QUE PRESTA LA AGENCIA PÚBLICA DE EMPLEO DEL IMEBU Y EL CENTRO DE ATENCIÓN MUNICIPAL ESPECIALIZADO - CAME DE LA ALCALDIA DE BUCARAMANGA."/>
    <s v="027-2023"/>
    <s v="CPS"/>
    <s v="DIRECTA"/>
    <s v="BONZA OLARTE MYRIAM CRISTINA"/>
    <s v="2.3.2.02.02.009.04"/>
    <d v="2023-01-20T00:00:00"/>
    <n v="2940000"/>
    <n v="2940000"/>
    <n v="269500"/>
    <s v="https://community.secop.gov.co/Public/Tendering/OpportunityDetail/Index?noticeUID=CO1.NTC.3801346&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PARA DESAROLLAR Y FORTALECER LAS COMPETENCIAS LABORALES A TRAVES DE TALLERES, CAPACITACIONES Y/O CONFERENCIAS, COMO PARTE DE LOS SERVICIOS QUE BRINDA LA AGENCIA DE GESTIÓN Y COLOCACIÓN DE EMPLEO DEL IMEBU"/>
    <s v="026-2023"/>
    <s v="CPS"/>
    <s v="DIRECTA"/>
    <s v="MORENO MESA BELKYS"/>
    <s v="2.3.2.02.02.009.04"/>
    <d v="2023-01-20T00:00:00"/>
    <n v="6000000"/>
    <n v="6000000"/>
    <n v="550000"/>
    <s v="https://community.secop.gov.co/Public/Tendering/OpportunityDetail/Index?noticeUID=CO1.NTC.3801128&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PARA GESTIONAR, ARTICULAR E IMPLEMENTAR ACCIONES Y ESTRATEGIAS EMPRESARIALES EN EL MARCO DE PROGRAMAS ESPECIALES DE EMPLEO, A TRAVÉS DE LA AGENCIA DE GESTIÓN Y COLOCACIÓN DE EMPLEO DEL IMEBU."/>
    <s v="033-2023"/>
    <s v="CPS"/>
    <s v="DIRECTA"/>
    <s v="PEREZ ADARME MANUEL FELIPE"/>
    <s v="2.3.2.02.02.009.04"/>
    <d v="2023-01-24T00:00:00"/>
    <n v="9800000"/>
    <n v="9800000"/>
    <n v="285833.33333333331"/>
    <s v="https://community.secop.gov.co/Public/Tendering/OpportunityDetail/Index?noticeUID=CO1.NTC.3824248&amp;isFromPublicArea=True&amp;isModal=False"/>
  </r>
  <r>
    <x v="9"/>
    <s v="Registrar 5.000 hojas de vida para facilitar el proceso de inserción en el mercado laboral identificando habilidades, destrezas  y que competencias  para el trabajo."/>
    <n v="2022680010086"/>
    <x v="3"/>
    <s v="PRESTAR LOS SERVICIOS PERSONALES Y DE APOYO A LA GESTIÓN, PARA COADYUVAR EN LA IMPLEMENTACIÓN Y DESARROLLO DE ESTRATEGIAS EMPRESARIALES EN EL MARCO DE LOS PROGRAMAS ESPECIALES DE LA AGENCIA DE GESTIÓN Y COLOCACIÓN DE EMPLEO DE LA ENTIDAD."/>
    <s v="034-2023"/>
    <s v="CPS"/>
    <s v="DIRECTA"/>
    <s v="FAJARDO LESMES DIANA"/>
    <s v="2.3.2.02.02.009.04"/>
    <d v="2023-01-24T00:00:00"/>
    <n v="6533333.333333333"/>
    <n v="6533333.333333333"/>
    <n v="217777.66666666666"/>
    <s v="https://community.secop.gov.co/Public/Tendering/OpportunityDetail/Index?noticeUID=CO1.NTC.3824470&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30-2023"/>
    <s v="CPS"/>
    <s v="DIRECTA"/>
    <s v="DUARTE VASQUEZ LIDA SIRLEY"/>
    <s v="2.3.2.02.02.009.04"/>
    <d v="2023-01-24T00:00:00"/>
    <n v="10290000"/>
    <n v="10290000"/>
    <n v="300125"/>
    <s v="https://community.secop.gov.co/Public/Tendering/OpportunityDetail/Index?noticeUID=CO1.NTC.3820683&amp;isFromPublicArea=True&amp;isModal=False"/>
  </r>
  <r>
    <x v="9"/>
    <s v="Registrar 5.000 hojas de vida para facilitar el proceso de inserción en el mercado laboral identificando habilidades, destrezas  y que competencias  para el trabajo."/>
    <n v="2022680010086"/>
    <x v="3"/>
    <s v="PRESTAR LOS SERVICIOS PERSONALES Y DE APOYO A LA GESTIÓN, PARA DIFUNDIR Y BRINDAR ATENCIÓN A USUARIOS BUSCADORES DE EMPLEO Y EMPRESARIOS, DE ACUERDO A LOS SERVICIOS QUE PRESTA LA AGENCIA PÚBLICA DE EMPLEO DEL IMEBU"/>
    <s v="032-2023"/>
    <s v="CPS"/>
    <s v="DIRECTA"/>
    <s v="VELANDIA VELANDIA MARLY"/>
    <s v="2.3.2.02.02.009.04"/>
    <d v="2023-01-24T00:00:00"/>
    <n v="3200000"/>
    <n v="3200000"/>
    <n v="186666.66666666666"/>
    <s v="https://community.secop.gov.co/Public/Tendering/OpportunityDetail/Index?noticeUID=CO1.NTC.3822692&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COMO PSICÓLOGA, PARA BRINDAR ORIENTACIÓN E INTERMEDIACIÓN LABORAL, PARA USUARIOS Y EMPRESARIOS, EN EL MARCO DE LOS SERVICIOS QUE SE BRINDAN A TRAVES DE LA AGENCIA DE GESTIÓN Y COLOCACIÓN DE EMPLEO DEL IMEBU"/>
    <s v="031-2023"/>
    <s v="CPS"/>
    <s v="DIRECTA"/>
    <s v="BAUTISTA LOPEZ KAREN NATALIA"/>
    <s v="2.3.2.02.02.009.04"/>
    <d v="2023-01-24T00:00:00"/>
    <n v="5145000"/>
    <n v="5145000"/>
    <n v="300125"/>
    <s v="https://community.secop.gov.co/Public/Tendering/OpportunityDetail/Index?noticeUID=CO1.NTC.3822324&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36-2023"/>
    <s v="CPS"/>
    <s v="DIRECTA"/>
    <s v="BETANCUR SANCHEZ FABIOLA ANDREA"/>
    <s v="2.3.2.02.02.009.04"/>
    <d v="2023-01-24T00:00:00"/>
    <n v="5145000"/>
    <n v="5145000"/>
    <n v="300125"/>
    <s v="https://community.secop.gov.co/Public/Tendering/OpportunityDetail/Index?noticeUID=CO1.NTC.3825649&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PARA APOYAR LA COORDINACIÓN, ORIENTACIÓN Y ACOMPAÑAMIENTO AL PROGRAMA MISIONAL DE EMPLEO Y EMPLEABILIDAD EN LA AGENCIA DE GESTIÓN Y COLOCACIÓN DE EMPLEO DEL IMEBU."/>
    <s v="043-2023"/>
    <s v="CPS"/>
    <s v="DIRECTA"/>
    <s v="CASTILLO MELGAREJO CESAR FERNANDO"/>
    <s v="2.3.2.02.02.009.04"/>
    <d v="2023-01-26T00:00:00"/>
    <n v="11900000"/>
    <n v="11900000"/>
    <n v="283333.33333333331"/>
    <s v="https://community.secop.gov.co/Public/Tendering/OpportunityDetail/Index?noticeUID=CO1.NTC.3845390&amp;isFromPublicArea=True&amp;isModal=False"/>
  </r>
  <r>
    <x v="9"/>
    <s v="Registrar 5.000 hojas de vida para facilitar el proceso de inserción en el mercado laboral identificando habilidades, destrezas  y que competencias  para el trabajo."/>
    <n v="2022680010086"/>
    <x v="3"/>
    <s v="PRESTAR LOS SERVICIOS PROFESIONALES DE CARÁCTER TEMPORAL, PARA APOYAR EL DESARROLLO Y LA IMPLEMENTACIÓN DE ACCIONES DE ORIENTACIÓN E INTERMEDIACIÓN LABORAL, PARA USUARIOS Y EMPRESARIOS, EN EL MARCO DE LOS SERVICIOS QUE SE BRINDAN A TRAVES DE LA AGENCIA DE GESTIÓN Y COLOCACIÓN DE EMPLEO DEL IMEBU."/>
    <s v="061-2023"/>
    <s v="CPS"/>
    <s v="DIRECTA"/>
    <s v="CHAPARRO PEÑA LAURA PATRICIA"/>
    <s v="2.3.2.02.02.009.04"/>
    <d v="2023-01-31T00:00:00"/>
    <n v="4900000"/>
    <n v="4900000"/>
    <n v="0"/>
    <s v="https://community.secop.gov.co/Public/Tendering/OpportunityDetail/Index?noticeUID=CO1.NTC.3892001&amp;isFromPublicArea=True&amp;isModal=False"/>
  </r>
  <r>
    <x v="10"/>
    <s v="Mantener en funcionamiento el 100% de los programas del Instituto Municipal del Empleo."/>
    <n v="2021680010176"/>
    <x v="4"/>
    <s v="PRESTAR LOS SERVICIOS PROFESIONALES DE CARÁCTER TEMPORAL PARA APOYAR LOS PROCESOS ADMINISTRATIVOS, DE ORIENTACION Y ESTRATEGIAS DE ATENCION PARA EL EMPLEO Y EMPRENDIMIENTO EN EL MARCO DE LOS SERVICIOS MISIONALES QUE SE BRINDAN EN EL IMEBU."/>
    <s v="008-2023"/>
    <s v="CPS"/>
    <s v="DIRECTA"/>
    <s v="SANCHEZ CASTAÑO KAREN TATIANA"/>
    <s v="2.3.2.02.02.009.06"/>
    <d v="2023-01-12T00:00:00"/>
    <n v="40000000"/>
    <n v="40000000"/>
    <n v="3166667"/>
    <s v="https://community.secop.gov.co/Public/Tendering/OpportunityDetail/Index?noticeUID=CO1.NTC.3737730&amp;isFromPublicArea=True&amp;isModal=False"/>
  </r>
  <r>
    <x v="10"/>
    <s v="Mantener en funcionamiento el 100% de los programas del Instituto Municipal del Empleo."/>
    <n v="2021680010176"/>
    <x v="4"/>
    <s v="PRESTAR LOS SERVICIOS PROFESIONALES DE CARÁCTER TEMPORAL PARA APOYAR LA PLANEACIÓN, EJECUCIÓN Y SEGUIMIENTO DE PLANES, PROGRAMAS Y PROYECTOS ESTRATÉGICOS DE LA ENTIDAD QUE PUEDAN GENERAR UN IMPACTO ECONOMICO POSITIVO EN LA CIUDAD"/>
    <s v="009-2023"/>
    <s v="CPS"/>
    <s v="DIRECTA"/>
    <s v="CORONADO NIÑO DAVID FELIPE"/>
    <s v="2.3.2.02.02.009.06"/>
    <d v="2023-01-12T00:00:00"/>
    <n v="40000000"/>
    <n v="40000000"/>
    <n v="3166667"/>
    <s v="https://community.secop.gov.co/Public/Tendering/OpportunityDetail/Index?noticeUID=CO1.NTC.3739125&amp;isFromPublicArea=True&amp;isModal=False"/>
  </r>
  <r>
    <x v="10"/>
    <s v="Mantener en funcionamiento el 100% de los programas del Instituto Municipal del Empleo."/>
    <n v="2021680010176"/>
    <x v="4"/>
    <s v="PRESTAR LOS SERVICIOS PROFESIONALES DE CARÁCTER TEMPORAL PARA APOYAR LAS GESTIONES ADMINISTRATIVAS EN LA SUBDIRECCIÓN TÉCNICA, ACORDE CON LOS PROCEDIMIENTOS INTERNOS IMPLEMENTADOS POR LA ENTIDAD."/>
    <s v="010-2023"/>
    <s v="CPS"/>
    <s v="DIRECTA"/>
    <s v="FLOREZ BASTILLA CLAUDIA MILAY"/>
    <s v="2.3.2.02.02.009.06"/>
    <d v="2023-01-12T00:00:00"/>
    <n v="24000000"/>
    <n v="24000000"/>
    <n v="1900000"/>
    <s v="https://community.secop.gov.co/Public/Tendering/OpportunityDetail/Index?noticeUID=CO1.NTC.3739956&amp;isFromPublicArea=True&amp;isModal=False"/>
  </r>
  <r>
    <x v="10"/>
    <s v="Mantener en funcionamiento el 100% de los programas del Instituto Municipal del Empleo."/>
    <n v="2021680010176"/>
    <x v="4"/>
    <s v="PRESTAR LOS SERVICIOS PROFESIONALES DE CARÁCTER TEMPORAL PARA APOYAR EL OBSERVATORIO ECONOMICO DEL IMEBU EN LA GESTIÓN, PROCESAMIENTO Y TRATAMIENTO DE DATOS INTERNOS Y EXTERNOS GENERADOS POR LA ENTIDAD ."/>
    <s v="011-2023"/>
    <s v="CPS"/>
    <s v="DIRECTA"/>
    <s v="URIZA ESTUPIÑAN MARYI YURANY"/>
    <s v="2.3.2.02.02.009.06"/>
    <d v="2023-01-13T00:00:00"/>
    <n v="30400000"/>
    <n v="30400000"/>
    <n v="2280000"/>
    <s v="https://community.secop.gov.co/Public/Tendering/OpportunityDetail/Index?noticeUID=CO1.NTC.3747362&amp;isFromPublicArea=True&amp;isModal=False"/>
  </r>
  <r>
    <x v="10"/>
    <s v="Mantener en funcionamiento el 100% de los programas del Instituto Municipal del Empleo."/>
    <n v="2021680010176"/>
    <x v="4"/>
    <s v="PRESTAR SERVICIOS PROFESIONALES DE CARÁCTER TEMPORAL A LA SUBDIRECCIÓN ADMINISTRATIVA Y FINANCIERA PARA APOYAR LA GESTIÓN DE IMPLEMENTACIÓN Y SEGUIMIENTO DEL MODELO INTEGRADO DE PLANEACIÓN Y GESTIÓN MIPG EN EL INSTITUTO MUNICIPAL DE EMPLEO Y FOMENTO EMPRESARIAL DEL MUNICIPIO DE BUCARAMANGA IMEBU."/>
    <s v="012-2023"/>
    <s v="CPS"/>
    <s v="DIRECTA"/>
    <s v="DELGADO GONZALEZ MEBY"/>
    <s v="2.3.2.02.02.009.06"/>
    <d v="2023-01-13T00:00:00"/>
    <n v="16000000"/>
    <n v="16000000"/>
    <n v="2400000"/>
    <s v="https://community.secop.gov.co/Public/Tendering/OpportunityDetail/Index?noticeUID=CO1.NTC.3747812&amp;isFromPublicArea=True&amp;isModal=False"/>
  </r>
  <r>
    <x v="10"/>
    <s v="Mantener en funcionamiento el 100% de los programas del Instituto Municipal del Empleo."/>
    <n v="2021680010176"/>
    <x v="4"/>
    <s v="PRESTAR SERVICIOS PROFESIONALES DE CARÁCTER TEMPORAL PARA APOYAR LAS DISTINTAS DEPENDENCIAS DE LA ENTIDAD, A TRAVÉS DE LAS GESTIONES QUE SE ADELANTAN DESDE EL ÁREA DE SISTEMAS DEL INSTITUTO MUNICIPAL DE EMPLEO Y FOMENTO EMPRESARIAL DEL MUNICIPIO DE BUCARAMANGA - IMEBU."/>
    <s v="013-2023"/>
    <s v="CPS"/>
    <s v="DIRECTA"/>
    <s v="CHAPARRO AZA MONICA"/>
    <s v="2.3.2.02.02.009.06"/>
    <d v="2023-01-13T00:00:00"/>
    <n v="32000000"/>
    <n v="32000000"/>
    <n v="2400000"/>
    <s v="https://community.secop.gov.co/Public/Tendering/OpportunityDetail/Index?noticeUID=CO1.NTC.3748320&amp;isFromPublicArea=True&amp;isModal=False"/>
  </r>
  <r>
    <x v="10"/>
    <s v="Mantener en funcionamiento el 100% de los programas del Instituto Municipal del Empleo."/>
    <n v="2021680010176"/>
    <x v="4"/>
    <s v="PRESTAR LOS SERVICIOS PROFESIONALES DE CARÁCTER TEMPORAL COMO ABOGADO, PARA APOYAR Y GESTIONAR JURIDICAMENTE LOS DIFERENTES PROCESOS CONTRACTUALES QUE ADELANTE LA SUBDIRECCIÓN TÉCNICA EN SUS ETAPAS PRECONTRACTUAL, CONTRACTUAL Y POST CONTRACTUAL."/>
    <s v="014-2023"/>
    <s v="CPS"/>
    <s v="DIRECTA"/>
    <s v="VILLAMIZAR SUAREZ YURLEY PATRICIA"/>
    <s v="2.3.2.02.02.009.06"/>
    <d v="2023-01-16T00:00:00"/>
    <n v="27000000"/>
    <n v="27000000"/>
    <n v="2100000"/>
    <s v="https://community.secop.gov.co/Public/Tendering/OpportunityDetail/Index?noticeUID=CO1.NTC.3752972&amp;isFromPublicArea=True&amp;isModal=False"/>
  </r>
  <r>
    <x v="10"/>
    <s v="Mantener en funcionamiento el 100% de los programas del Instituto Municipal del Empleo."/>
    <n v="2021680010176"/>
    <x v="4"/>
    <s v="PRESTAR SERVICIOS PROFESIONALES DE CARÁCTER TEMPORAL A LA SUBDIRECCIÓN ADMINISTRATIVA Y FINANCIERA PARA APOYAR LA ACTUALIZACIÓN, SEGUIMIENTO E IMPLEMENTACIÓN DE LOS INSTRUMENTOS ARCHIVÍSTICOS, ASÍ COMO LOS PLANES, PROGRAMAS Y PROCEDIMIENTOS DE GESTIÓN DOCUMENTAL EN EL MARCO DE LA POLÍTICA DE ARCHIVO DEL INSTITUTO MUNICIPAL DE EMPLEO Y FOMENTO EMPRESARIAL DE BUCARAMANGA - IMEBU."/>
    <s v="015-2023"/>
    <s v="CPS"/>
    <s v="DIRECTA"/>
    <s v="RODRIGUEZ BLANCO NELSY"/>
    <s v="2.3.2.02.02.009.06"/>
    <d v="2023-01-17T00:00:00"/>
    <n v="29400000"/>
    <n v="29400000"/>
    <n v="1715000"/>
    <s v="https://community.secop.gov.co/Public/Tendering/OpportunityDetail/Index?noticeUID=CO1.NTC.3770702&amp;isFromPublicArea=True&amp;isModal=False"/>
  </r>
  <r>
    <x v="10"/>
    <s v="Mantener en funcionamiento el 100% de los programas del Instituto Municipal del Empleo."/>
    <n v="2021680010176"/>
    <x v="4"/>
    <s v="PRESTAR SERVICIOS PROFESIONALES DE CARÁCTER TEMPORAL PARA APOYAR LOS PROCESOS DE DISEÑO Y ELABORACIÓN DE MATERIAL GRÁFICO, QUE PERMITA LA VISIBILIZACIÓN Y POSICIONAMIENTO DE LOS PROGRAMAS, SERVICIOS Y PROCESOS QUE OFRECE EL INSTITUTO MUNICIPAL DE EMPLEO Y FOMENTO EMPRESARIAL DE BUCARAMANGA IMEBU."/>
    <s v="016-2023"/>
    <s v="CPS"/>
    <s v="DIRECTA"/>
    <s v="NIETO ARROYAVE SANDRA JANETH"/>
    <s v="2.3.2.02.02.009.06"/>
    <d v="2023-01-18T00:00:00"/>
    <n v="14800000"/>
    <n v="14800000"/>
    <n v="1603333"/>
    <s v="https://community.secop.gov.co/Public/Tendering/OpportunityDetail/Index?noticeUID=CO1.NTC.3780368&amp;isFromPublicArea=True&amp;isModal=False"/>
  </r>
  <r>
    <x v="10"/>
    <s v="Mantener en funcionamiento el 100% de los programas del Instituto Municipal del Empleo."/>
    <n v="2021680010176"/>
    <x v="4"/>
    <s v="PRESTAR SERVICIOS PROFESIONALES DE CARÁCTER TEMPORAL A LA SUBDIRECCIÓN TÉCNICA PARA BRINDAR APOYO EN LA INCENTIVACIÓN DEL EMPRENDIMIENTO Y FORTALECIMIENTO DE EMPRESAS, MICROEMPRESAS Y UNIDADES PRODUCTIVAS, PARA EL ACCESO A CRÉDITOS A TRAVÉS DE LAS ALIANZAS DE LAS QUE FORMA PARTE EL INSTITUTO MUNICIPAL DE EMPLEO Y FOMENTO EMPRESARIAL DE BUCARAMANGA - IMEBU."/>
    <s v="020-2023"/>
    <s v="CPS"/>
    <s v="DIRECTA"/>
    <s v="GUTIERREZ FLOREZ YOHANA ANDREA"/>
    <s v="2.3.2.02.02.009.06"/>
    <d v="2023-01-19T00:00:00"/>
    <n v="30400000"/>
    <n v="30400000"/>
    <n v="1520000"/>
    <s v="https://community.secop.gov.co/Public/Tendering/OpportunityDetail/Index?noticeUID=CO1.NTC.3791324&amp;isFromPublicArea=True&amp;isModal=False"/>
  </r>
  <r>
    <x v="10"/>
    <s v="Mantener en funcionamiento el 100% de los programas del Instituto Municipal del Empleo."/>
    <n v="2021680010176"/>
    <x v="4"/>
    <s v="PRESTAR LOS SERVICIOS PROFESIONALES DE CARÁCTER TEMPORAL PARA APOYAR LA RECOPILACIÓN, ALMACENAMIENTO, PROTECCIÓN Y USO DE DATOS DEL OBSERVATORIO ECONÓMICO DEL IMEBU, DE ACUERDO A LAS POLÍTICAS, HERRAMIENTAS Y PROCEDIMIENTOS DE LA ENTIDAD."/>
    <s v="021-2023"/>
    <s v="CPS"/>
    <s v="DIRECTA"/>
    <s v="CARDENAS MORENO PABLO SANTIAGO"/>
    <s v="2.3.2.02.02.009.06"/>
    <d v="2023-01-19T00:00:00"/>
    <n v="18000000"/>
    <n v="18000000"/>
    <n v="1440000"/>
    <s v="https://community.secop.gov.co/Public/Tendering/OpportunityDetail/Index?noticeUID=CO1.NTC.3791383&amp;isFromPublicArea=True&amp;isModal=False"/>
  </r>
  <r>
    <x v="10"/>
    <s v="Mantener en funcionamiento el 100% de los programas del Instituto Municipal del Empleo."/>
    <n v="2021680010176"/>
    <x v="4"/>
    <s v="PRESTAR LOS SERVICIOS DE APOYO A LA GESTIÓN DE CARÁCTER TEMPORAL PARA APOYAR EL ANALISIS ESTADÍSTICO DE ACUERDO A LA RECOPILACIÓN Y CLASIFICACIÓN DE DATOS DEL OBSERVATORIO ECONOMICO DEL IMEBU, CON EL FIN DE FUNDAMENTAR LA TOMA DE DECISIONES DE LA ADMINISTRACIÓN"/>
    <s v="022-2023"/>
    <s v="CPS"/>
    <s v="DIRECTA"/>
    <s v="JAIMES CALDERON EDWAR FERNEY"/>
    <s v="2.3.2.02.02.009.06"/>
    <d v="2023-01-19T00:00:00"/>
    <n v="16000000"/>
    <n v="16000000"/>
    <n v="1280000"/>
    <s v="https://community.secop.gov.co/Public/Tendering/OpportunityDetail/Index?noticeUID=CO1.NTC.3791938&amp;isFromPublicArea=True&amp;isModal=False"/>
  </r>
  <r>
    <x v="10"/>
    <s v="Mantener en funcionamiento el 100% de los programas del Instituto Municipal del Empleo."/>
    <n v="2021680010176"/>
    <x v="4"/>
    <s v="PRESTAR SERVICIOS PROFESIONALES DE CARÁCTER TEMPORAL PARA APOYAR A LA OFICINA DE CONTROL INTERNO DEL INSTITUTO MUNICIPAL DE EMPLEO Y FOMENTO EMPRESARIAL DE BUCARAMANGA IMEBU EN LOS PROCESOS DE AUDITORÍA, EVALUACIÓN Y SEGUIMIENTO A LOS PLANES INSTITUCIONALES DE LA ENTIDAD."/>
    <s v="025-2023"/>
    <s v="CPS"/>
    <s v="DIRECTA"/>
    <s v="GOMEZ SEPULVEDA ANGIE PAOLA"/>
    <s v="2.3.2.02.02.009.06"/>
    <d v="2023-01-20T00:00:00"/>
    <n v="21000000"/>
    <n v="21000000"/>
    <n v="1100000"/>
    <s v="https://community.secop.gov.co/Public/Tendering/OpportunityDetail/Index?noticeUID=CO1.NTC.3799911&amp;isFromPublicArea=True&amp;isModal=False"/>
  </r>
  <r>
    <x v="10"/>
    <s v="Mantener en funcionamiento el 100% de los programas del Instituto Municipal del Empleo."/>
    <n v="2021680010176"/>
    <x v="4"/>
    <s v="PRESTAR SERVICIOS PROFESIONALES COMO DISEÑADOR GRÁFICO DE CARÁCTER TEMPORAL PARA APOYAR LOS PROCESOS AUDIOVISUALES QUE FACILITEN LA VISIBILIZACIÓN DE LA OFERTA INSTITUCIONAL DEL INSTITUTO MUNICIPAL DE EMPLEO Y FOMENTO EMPRESARIAL DE BUCARAMANGA IMEBU."/>
    <s v="023-2023"/>
    <s v="CPS"/>
    <s v="DIRECTA"/>
    <s v="CERON ARDILA SERGIO ALEXANDER"/>
    <s v="2.3.2.02.02.009.06"/>
    <d v="2023-01-20T00:00:00"/>
    <n v="14000000"/>
    <n v="14000000"/>
    <n v="1283333"/>
    <s v="https://community.secop.gov.co/Public/Tendering/OpportunityDetail/Index?noticeUID=CO1.NTC.3799885&amp;isFromPublicArea=True&amp;isModal=False"/>
  </r>
  <r>
    <x v="10"/>
    <s v="Mantener en funcionamiento el 100% de los programas del Instituto Municipal del Empleo."/>
    <n v="2021680010176"/>
    <x v="4"/>
    <s v="PRESTAR SERVICIOS PROFESIONALES DE CARÁCTER TEMPORAL PARA APOYAR LOS PROCESOS DE PROMOCIÓN Y DIVULGACIÓN DE LA OFERTA Y GESTIÓN INSTITUCIONAL, ASÍ COMO LA IMPLEMENTACIÓN DE MECANISMOS QUE FACILITEN LA COMUNICACIÓN INTERNA Y EXTERNA DE LA ENTIDAD."/>
    <s v="024-2023"/>
    <s v="CPS"/>
    <s v="DIRECTA"/>
    <s v="MOLINA VASQUEZ LAURA NATALIA"/>
    <s v="2.3.2.02.02.009.06"/>
    <d v="2023-01-20T00:00:00"/>
    <n v="13200000"/>
    <n v="13200000"/>
    <n v="1210000"/>
    <s v="https://community.secop.gov.co/Public/Tendering/OpportunityDetail/Index?noticeUID=CO1.NTC.3799885&amp;isFromPublicArea=True&amp;isModal=False"/>
  </r>
  <r>
    <x v="10"/>
    <s v="Mantener en funcionamiento el 100% de los programas del Instituto Municipal del Empleo."/>
    <n v="2021680010176"/>
    <x v="4"/>
    <s v="PRESTAR LOS SERVICIOS PROFESIONALES DE CARÁCTER TEMPORAL PARA APOYAR LA IMPLEMENTACIÓN, SOSTENIMIENTO, SEGUIMIENTO, EVALUACIÓN Y MEJORAMIENTO A LOS PROCESOS DE PLANEACIÓN QUE HACEN PARTE DE LA ENTIDAD."/>
    <s v="037-2023"/>
    <s v="CPS"/>
    <s v="DIRECTA"/>
    <s v="PINTO MANTILLA LEIDY JOHANNA"/>
    <s v="2.3.2.02.02.009.06"/>
    <d v="2023-01-24T00:00:00"/>
    <n v="14550000"/>
    <n v="14550000"/>
    <n v="1050000"/>
    <s v="https://community.secop.gov.co/Public/Tendering/OpportunityDetail/Index?noticeUID=CO1.NTC.3826016&amp;isFromPublicArea=True&amp;isModal=False"/>
  </r>
  <r>
    <x v="10"/>
    <s v="Mantener en funcionamiento el 100% de los programas del Instituto Municipal del Empleo."/>
    <n v="2021680010176"/>
    <x v="4"/>
    <s v="PRESTACION DE SERVICIOS PROFESIONALES COMO ABOGADO PARA ACOMPAÑAMIENTO. ORIENTACIÓN Y APOYO EN LAS ÁREAS DE DERECHO PUBLICO Y DE DERECHO LABORAL ADMINISTRATIVO EN LA PROYECCIÓN Y REVISIÓN DE LOS DIFERENTES DOCUMENTOS Y ACTOS ADMINISTRATIVOS QUE REQUIERA LA OFICINA ASESORA JURIDICA DEL INSTITUTO MUNICIPAL DE EMPLEO Y FOMENTO EMPRESARIAL DE BUCARAMANGA- IMEBU"/>
    <s v="060-2023"/>
    <s v="CPS"/>
    <s v="DIRECTA"/>
    <s v="YASSIN MORA NAYUA SABAH"/>
    <s v="2.3.2.02.02.009.06"/>
    <d v="2023-01-31T00:00:00"/>
    <n v="16000000"/>
    <n v="16000000"/>
    <n v="0"/>
    <s v="https://community.secop.gov.co/Public/Tendering/OpportunityDetail/Index?noticeUID=CO1.NTC.3892090&amp;isFromPublicArea=True&amp;isModal=False"/>
  </r>
  <r>
    <x v="10"/>
    <s v="Mantener en funcionamiento el 100% de los programas del Instituto Municipal del Empleo."/>
    <n v="2021680010176"/>
    <x v="4"/>
    <s v="PRESTAR LOS SERVICIOS PROFESIONALES DE CARÁCTER TEMPORAL PARA APOYAR EL SOSTENIMIENTO, MONITOREO Y MEJORAMIENTO DEL SISTEMA INTEGRADO DE GESTIÓN DE CALIDAD - SIGC DEL IMEBU, DE ACUERDO A LAS POLITICAS VIGENTES."/>
    <s v="058-2023"/>
    <s v="CPS"/>
    <s v="DIRECTA"/>
    <s v="ORTIZ VALBUENA JAVIER ANDRE"/>
    <s v="2.3.2.02.02.009.06"/>
    <d v="2023-01-31T00:00:00"/>
    <n v="19200000"/>
    <n v="19200000"/>
    <n v="0"/>
    <s v="https://community.secop.gov.co/Public/Tendering/OpportunityDetail/Index?noticeUID=CO1.NTC.3890617&amp;isFromPublicArea=True&amp;isModal=False"/>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CDD0D8C-BEDE-4FB0-A17E-A4A1D8031E4E}" name="TablaDinámica1"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3:C8" firstHeaderRow="1" firstDataRow="1" firstDataCol="1" rowPageCount="1" colPageCount="1"/>
  <pivotFields count="15">
    <pivotField axis="axisRow" showAll="0">
      <items count="12">
        <item x="0"/>
        <item x="1"/>
        <item x="2"/>
        <item x="3"/>
        <item x="4"/>
        <item x="5"/>
        <item x="6"/>
        <item x="7"/>
        <item x="8"/>
        <item x="9"/>
        <item x="10"/>
        <item t="default"/>
      </items>
    </pivotField>
    <pivotField showAll="0"/>
    <pivotField numFmtId="1" showAll="0"/>
    <pivotField axis="axisPage" multipleItemSelectionAllowed="1" showAll="0">
      <items count="6">
        <item h="1" x="2"/>
        <item h="1" x="3"/>
        <item h="1" x="4"/>
        <item x="1"/>
        <item h="1" x="0"/>
        <item t="default"/>
      </items>
    </pivotField>
    <pivotField showAll="0"/>
    <pivotField showAll="0"/>
    <pivotField showAll="0"/>
    <pivotField showAll="0"/>
    <pivotField showAll="0"/>
    <pivotField showAll="0"/>
    <pivotField showAll="0"/>
    <pivotField dataField="1" numFmtId="170" showAll="0"/>
    <pivotField showAll="0"/>
    <pivotField showAll="0"/>
    <pivotField showAll="0"/>
  </pivotFields>
  <rowFields count="1">
    <field x="0"/>
  </rowFields>
  <rowItems count="5">
    <i>
      <x v="1"/>
    </i>
    <i>
      <x v="2"/>
    </i>
    <i>
      <x v="3"/>
    </i>
    <i>
      <x v="4"/>
    </i>
    <i t="grand">
      <x/>
    </i>
  </rowItems>
  <colItems count="1">
    <i/>
  </colItems>
  <pageFields count="1">
    <pageField fld="3" hier="-1"/>
  </pageFields>
  <dataFields count="1">
    <dataField name="Suma de Total apropiado" fld="11" showDataAs="percentOfCol" baseField="0" baseItem="0" numFmtId="10"/>
  </dataFields>
  <formats count="3">
    <format dxfId="11">
      <pivotArea collapsedLevelsAreSubtotals="1" fieldPosition="0">
        <references count="1">
          <reference field="0" count="4">
            <x v="1"/>
            <x v="2"/>
            <x v="3"/>
            <x v="4"/>
          </reference>
        </references>
      </pivotArea>
    </format>
    <format dxfId="10">
      <pivotArea grandRow="1" outline="0" collapsedLevelsAreSubtotals="1" fieldPosition="0"/>
    </format>
    <format dxfId="9">
      <pivotArea outline="0" fieldPosition="0">
        <references count="1">
          <reference field="4294967294"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22" dT="2022-12-06T15:48:17.59" personId="{FB551169-B558-4AF1-AC11-B9794003BE2B}" id="{77280459-2D9A-4DD4-8319-A33E6BFAA8F3}">
    <text>Incluye capacitados en la estrategia de Formación a la Medida (CURSOS EMPLEO)</text>
  </threadedComment>
</ThreadedComment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3960919&amp;isFromPublicArea=True&amp;isModal=False" TargetMode="External"/><Relationship Id="rId13" Type="http://schemas.openxmlformats.org/officeDocument/2006/relationships/hyperlink" Target="https://community.secop.gov.co/Public/Tendering/OpportunityDetail/Index?noticeUID=CO1.NTC.3737730&amp;isFromPublicArea=True&amp;isModal=False" TargetMode="External"/><Relationship Id="rId18" Type="http://schemas.openxmlformats.org/officeDocument/2006/relationships/hyperlink" Target="https://community.secop.gov.co/Public/Tendering/OpportunityDetail/Index?noticeUID=CO1.NTC.3799911&amp;isFromPublicArea=True&amp;isModal=False" TargetMode="External"/><Relationship Id="rId26" Type="http://schemas.openxmlformats.org/officeDocument/2006/relationships/hyperlink" Target="https://community.secop.gov.co/Public/Tendering/OpportunityDetail/Index?noticeUID=CO1.NTC.3937628&amp;isFromPublicArea=True&amp;isModal=False" TargetMode="External"/><Relationship Id="rId3" Type="http://schemas.openxmlformats.org/officeDocument/2006/relationships/hyperlink" Target="https://community.secop.gov.co/Public/Tendering/OpportunityDetail/Index?noticeUID=CO1.NTC.4043122&amp;isFromPublicArea=True&amp;isModal=False" TargetMode="External"/><Relationship Id="rId21" Type="http://schemas.openxmlformats.org/officeDocument/2006/relationships/hyperlink" Target="https://community.secop.gov.co/Public/Tendering/OpportunityDetail/Index?noticeUID=CO1.NTC.3826016&amp;isFromPublicArea=True&amp;isModal=False" TargetMode="External"/><Relationship Id="rId7" Type="http://schemas.openxmlformats.org/officeDocument/2006/relationships/hyperlink" Target="https://community.secop.gov.co/Public/Tendering/OpportunityDetail/Index?noticeUID=CO1.NTC.4041724&amp;isFromPublicArea=True&amp;isModal=False" TargetMode="External"/><Relationship Id="rId12" Type="http://schemas.openxmlformats.org/officeDocument/2006/relationships/hyperlink" Target="https://community.secop.gov.co/Public/Tendering/OpportunityDetail/Index?noticeUID=CO1.NTC.4042521&amp;isFromPublicArea=True&amp;isModal=False" TargetMode="External"/><Relationship Id="rId17" Type="http://schemas.openxmlformats.org/officeDocument/2006/relationships/hyperlink" Target="https://community.secop.gov.co/Public/Tendering/OpportunityDetail/Index?noticeUID=CO1.NTC.3791938&amp;isFromPublicArea=True&amp;isModal=False" TargetMode="External"/><Relationship Id="rId25" Type="http://schemas.openxmlformats.org/officeDocument/2006/relationships/hyperlink" Target="https://community.secop.gov.co/Public/Tendering/OpportunityDetail/Index?noticeUID=CO1.NTC.3903446&amp;isFromPublicArea=True&amp;isModal=False" TargetMode="External"/><Relationship Id="rId2" Type="http://schemas.openxmlformats.org/officeDocument/2006/relationships/hyperlink" Target="https://community.secop.gov.co/Public/Tendering/OpportunityDetail/Index?noticeUID=CO1.NTC.4042716&amp;isFromPublicArea=True&amp;isModal=False" TargetMode="External"/><Relationship Id="rId16" Type="http://schemas.openxmlformats.org/officeDocument/2006/relationships/hyperlink" Target="https://community.secop.gov.co/Public/Tendering/OpportunityDetail/Index?noticeUID=CO1.NTC.3791383&amp;isFromPublicArea=True&amp;isModal=False" TargetMode="External"/><Relationship Id="rId20" Type="http://schemas.openxmlformats.org/officeDocument/2006/relationships/hyperlink" Target="https://community.secop.gov.co/Public/Tendering/OpportunityDetail/Index?noticeUID=CO1.NTC.3799885&amp;isFromPublicArea=True&amp;isModal=False" TargetMode="External"/><Relationship Id="rId1" Type="http://schemas.openxmlformats.org/officeDocument/2006/relationships/hyperlink" Target="https://community.secop.gov.co/Public/Tendering/OpportunityDetail/Index?noticeUID=CO1.NTC.3904108&amp;isFromPublicArea=True&amp;isModal=False" TargetMode="External"/><Relationship Id="rId6" Type="http://schemas.openxmlformats.org/officeDocument/2006/relationships/hyperlink" Target="https://community.secop.gov.co/Public/Tendering/OpportunityDetail/Index?noticeUID=CO1.NTC.4043122&amp;isFromPublicArea=True&amp;isModal=False" TargetMode="External"/><Relationship Id="rId11" Type="http://schemas.openxmlformats.org/officeDocument/2006/relationships/hyperlink" Target="https://community.secop.gov.co/Public/Tendering/OpportunityDetail/Index?noticeUID=CO1.NTC.4061054&amp;isFromPublicArea=True&amp;isModal=False" TargetMode="External"/><Relationship Id="rId24" Type="http://schemas.openxmlformats.org/officeDocument/2006/relationships/hyperlink" Target="https://community.secop.gov.co/Public/Tendering/OpportunityDetail/Index?noticeUID=CO1.NTC.3971950&amp;isFromPublicArea=True&amp;isModal=False" TargetMode="External"/><Relationship Id="rId5" Type="http://schemas.openxmlformats.org/officeDocument/2006/relationships/hyperlink" Target="https://community.secop.gov.co/Public/Tendering/OpportunityDetail/Index?noticeUID=CO1.NTC.4042716&amp;isFromPublicArea=True&amp;isModal=False" TargetMode="External"/><Relationship Id="rId15" Type="http://schemas.openxmlformats.org/officeDocument/2006/relationships/hyperlink" Target="https://community.secop.gov.co/Public/Tendering/OpportunityDetail/Index?noticeUID=CO1.NTC.3791324&amp;isFromPublicArea=True&amp;isModal=False" TargetMode="External"/><Relationship Id="rId23" Type="http://schemas.openxmlformats.org/officeDocument/2006/relationships/hyperlink" Target="https://community.secop.gov.co/Public/Tendering/OpportunityDetail/Index?noticeUID=CO1.NTC.3890617&amp;isFromPublicArea=True&amp;isModal=False" TargetMode="External"/><Relationship Id="rId10" Type="http://schemas.openxmlformats.org/officeDocument/2006/relationships/hyperlink" Target="https://community.secop.gov.co/Public/Tendering/OpportunityDetail/Index?noticeUID=CO1.NTC.3950668&amp;isFromPublicArea=True&amp;isModal=False" TargetMode="External"/><Relationship Id="rId19" Type="http://schemas.openxmlformats.org/officeDocument/2006/relationships/hyperlink" Target="https://community.secop.gov.co/Public/Tendering/OpportunityDetail/Index?noticeUID=CO1.NTC.3799885&amp;isFromPublicArea=True&amp;isModal=False" TargetMode="External"/><Relationship Id="rId4" Type="http://schemas.openxmlformats.org/officeDocument/2006/relationships/hyperlink" Target="https://community.secop.gov.co/Public/Tendering/OpportunityDetail/Index?noticeUID=CO1.NTC.3904108&amp;isFromPublicArea=True&amp;isModal=False" TargetMode="External"/><Relationship Id="rId9" Type="http://schemas.openxmlformats.org/officeDocument/2006/relationships/hyperlink" Target="https://community.secop.gov.co/Public/Tendering/OpportunityDetail/Index?noticeUID=CO1.NTC.3971925&amp;isFromPublicArea=True&amp;isModal=False" TargetMode="External"/><Relationship Id="rId14" Type="http://schemas.openxmlformats.org/officeDocument/2006/relationships/hyperlink" Target="https://community.secop.gov.co/Public/Tendering/OpportunityDetail/Index?noticeUID=CO1.NTC.3739125&amp;isFromPublicArea=True&amp;isModal=False" TargetMode="External"/><Relationship Id="rId22" Type="http://schemas.openxmlformats.org/officeDocument/2006/relationships/hyperlink" Target="https://community.secop.gov.co/Public/Tendering/OpportunityDetail/Index?noticeUID=CO1.NTC.3892090&amp;isFromPublicArea=True&amp;isModal=False" TargetMode="External"/><Relationship Id="rId27"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005E4-0376-4B30-932A-13427D65A8B6}">
  <dimension ref="A1:AB91"/>
  <sheetViews>
    <sheetView showGridLines="0" topLeftCell="A7" workbookViewId="0">
      <selection activeCell="B85" sqref="B85:Z91"/>
    </sheetView>
  </sheetViews>
  <sheetFormatPr baseColWidth="10" defaultRowHeight="15" x14ac:dyDescent="0.25"/>
  <cols>
    <col min="1" max="1" width="13.25" style="160" bestFit="1" customWidth="1"/>
    <col min="2" max="2" width="15.75" style="160" bestFit="1" customWidth="1"/>
    <col min="3" max="3" width="12.875" style="160" bestFit="1" customWidth="1"/>
    <col min="4" max="4" width="40" style="160" bestFit="1" customWidth="1"/>
    <col min="5" max="5" width="7.75" style="160" hidden="1" customWidth="1"/>
    <col min="6" max="6" width="14.5" style="160" hidden="1" customWidth="1"/>
    <col min="7" max="7" width="13.875" style="160" hidden="1" customWidth="1"/>
    <col min="8" max="8" width="11.375" style="160" hidden="1" customWidth="1"/>
    <col min="9" max="9" width="13.125" style="160" hidden="1" customWidth="1"/>
    <col min="10" max="10" width="9.75" style="160" hidden="1" customWidth="1"/>
    <col min="11" max="12" width="12.375" style="160" hidden="1" customWidth="1"/>
    <col min="13" max="13" width="17" style="160" bestFit="1" customWidth="1"/>
    <col min="14" max="14" width="13.75" style="160" hidden="1" customWidth="1"/>
    <col min="15" max="15" width="12.375" style="160" hidden="1" customWidth="1"/>
    <col min="16" max="16" width="20.5" style="160" hidden="1" customWidth="1"/>
    <col min="17" max="17" width="15.5" style="160" hidden="1" customWidth="1"/>
    <col min="18" max="18" width="13.75" style="160" hidden="1" customWidth="1"/>
    <col min="19" max="19" width="20.125" style="160" hidden="1" customWidth="1"/>
    <col min="20" max="20" width="23" style="160" hidden="1" customWidth="1"/>
    <col min="21" max="21" width="16.25" style="160" customWidth="1"/>
    <col min="22" max="22" width="17.875" style="160" hidden="1" customWidth="1"/>
    <col min="23" max="23" width="13.875" style="160" hidden="1" customWidth="1"/>
    <col min="24" max="24" width="14.75" style="160" hidden="1" customWidth="1"/>
    <col min="25" max="25" width="15" style="160" hidden="1" customWidth="1"/>
    <col min="26" max="26" width="16.5" style="160" customWidth="1"/>
    <col min="27" max="27" width="12.375" style="160" hidden="1" customWidth="1"/>
    <col min="28" max="16384" width="11" style="160"/>
  </cols>
  <sheetData>
    <row r="1" spans="1:28" x14ac:dyDescent="0.25">
      <c r="A1" s="307" t="s">
        <v>345</v>
      </c>
      <c r="B1" s="307"/>
      <c r="C1" s="307"/>
      <c r="D1" s="307"/>
      <c r="E1" s="307"/>
      <c r="F1" s="307"/>
      <c r="G1" s="307"/>
      <c r="H1" s="307"/>
      <c r="I1" s="307"/>
      <c r="J1" s="307"/>
      <c r="K1" s="307"/>
      <c r="L1" s="307"/>
      <c r="M1" s="307"/>
      <c r="N1" s="307"/>
      <c r="O1" s="307"/>
      <c r="P1" s="307"/>
      <c r="Q1" s="307"/>
      <c r="R1" s="307"/>
      <c r="S1" s="307"/>
      <c r="T1" s="307"/>
      <c r="U1" s="307"/>
      <c r="V1" s="307"/>
      <c r="W1" s="307"/>
      <c r="X1" s="307"/>
      <c r="Y1" s="307"/>
      <c r="Z1" s="307"/>
      <c r="AA1" s="307"/>
    </row>
    <row r="2" spans="1:28" x14ac:dyDescent="0.25">
      <c r="A2" s="308" t="s">
        <v>346</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161"/>
    </row>
    <row r="3" spans="1:28" x14ac:dyDescent="0.25">
      <c r="A3" s="308" t="s">
        <v>347</v>
      </c>
      <c r="B3" s="308"/>
      <c r="C3" s="308"/>
      <c r="D3" s="308"/>
      <c r="E3" s="308"/>
      <c r="F3" s="308"/>
      <c r="G3" s="308"/>
      <c r="H3" s="308"/>
      <c r="I3" s="308"/>
      <c r="J3" s="308"/>
      <c r="K3" s="308"/>
      <c r="L3" s="308"/>
      <c r="M3" s="308"/>
      <c r="N3" s="308"/>
      <c r="O3" s="308"/>
      <c r="P3" s="308"/>
      <c r="Q3" s="308"/>
      <c r="R3" s="308"/>
      <c r="S3" s="308"/>
      <c r="T3" s="308"/>
      <c r="U3" s="308"/>
      <c r="V3" s="308"/>
      <c r="W3" s="308"/>
      <c r="X3" s="308"/>
      <c r="Y3" s="308"/>
      <c r="Z3" s="308"/>
      <c r="AA3" s="308"/>
      <c r="AB3" s="161"/>
    </row>
    <row r="4" spans="1:28" x14ac:dyDescent="0.25">
      <c r="A4" s="308" t="s">
        <v>544</v>
      </c>
      <c r="B4" s="308"/>
      <c r="C4" s="308"/>
      <c r="D4" s="308"/>
      <c r="E4" s="308"/>
      <c r="F4" s="308"/>
      <c r="G4" s="308"/>
      <c r="H4" s="308"/>
      <c r="I4" s="308"/>
      <c r="J4" s="308"/>
      <c r="K4" s="308"/>
      <c r="L4" s="308"/>
      <c r="M4" s="308"/>
      <c r="N4" s="308"/>
      <c r="O4" s="308"/>
      <c r="P4" s="308"/>
      <c r="Q4" s="308"/>
      <c r="R4" s="308"/>
      <c r="S4" s="308"/>
      <c r="T4" s="308"/>
      <c r="U4" s="308"/>
      <c r="V4" s="308"/>
      <c r="W4" s="308"/>
      <c r="X4" s="308"/>
      <c r="Y4" s="308"/>
      <c r="Z4" s="308"/>
      <c r="AA4" s="308"/>
    </row>
    <row r="5" spans="1:28" x14ac:dyDescent="0.25">
      <c r="A5" s="308" t="s">
        <v>545</v>
      </c>
      <c r="B5" s="308"/>
      <c r="C5" s="308"/>
      <c r="D5" s="308"/>
      <c r="E5" s="308"/>
      <c r="F5" s="308"/>
      <c r="G5" s="308"/>
      <c r="H5" s="308"/>
      <c r="I5" s="308"/>
      <c r="J5" s="308"/>
      <c r="K5" s="308"/>
      <c r="L5" s="308"/>
      <c r="M5" s="308"/>
      <c r="N5" s="308"/>
      <c r="O5" s="308"/>
      <c r="P5" s="308"/>
      <c r="Q5" s="308"/>
      <c r="R5" s="308"/>
      <c r="S5" s="308"/>
      <c r="T5" s="308"/>
      <c r="U5" s="308"/>
      <c r="V5" s="308"/>
      <c r="W5" s="308"/>
      <c r="X5" s="308"/>
      <c r="Y5" s="308"/>
      <c r="Z5" s="308"/>
      <c r="AA5" s="308"/>
      <c r="AB5" s="161"/>
    </row>
    <row r="6" spans="1:28" x14ac:dyDescent="0.25">
      <c r="A6" s="306" t="s">
        <v>546</v>
      </c>
      <c r="B6" s="306"/>
      <c r="C6" s="306"/>
      <c r="D6" s="306"/>
      <c r="E6" s="306"/>
      <c r="F6" s="306"/>
      <c r="G6" s="306"/>
      <c r="H6" s="306"/>
      <c r="I6" s="306"/>
      <c r="J6" s="306"/>
      <c r="K6" s="306"/>
      <c r="L6" s="306"/>
      <c r="M6" s="306"/>
      <c r="N6" s="306"/>
      <c r="O6" s="306"/>
      <c r="P6" s="306"/>
      <c r="Q6" s="306"/>
      <c r="R6" s="306"/>
      <c r="S6" s="306"/>
      <c r="T6" s="306"/>
      <c r="U6" s="306"/>
      <c r="V6" s="306"/>
      <c r="W6" s="306"/>
      <c r="X6" s="306"/>
      <c r="Y6" s="306"/>
      <c r="Z6" s="306"/>
      <c r="AA6" s="306"/>
      <c r="AB6" s="161"/>
    </row>
    <row r="7" spans="1:28" ht="21" customHeight="1" x14ac:dyDescent="0.25">
      <c r="A7" s="162" t="s">
        <v>351</v>
      </c>
      <c r="B7" s="162" t="s">
        <v>352</v>
      </c>
      <c r="C7" s="162" t="s">
        <v>353</v>
      </c>
      <c r="D7" s="162" t="s">
        <v>354</v>
      </c>
      <c r="E7" s="162" t="s">
        <v>355</v>
      </c>
      <c r="F7" s="162" t="s">
        <v>356</v>
      </c>
      <c r="G7" s="162" t="s">
        <v>357</v>
      </c>
      <c r="H7" s="162" t="s">
        <v>358</v>
      </c>
      <c r="I7" s="162" t="s">
        <v>359</v>
      </c>
      <c r="J7" s="162" t="s">
        <v>360</v>
      </c>
      <c r="K7" s="162" t="s">
        <v>361</v>
      </c>
      <c r="L7" s="162" t="s">
        <v>362</v>
      </c>
      <c r="M7" s="162" t="s">
        <v>363</v>
      </c>
      <c r="N7" s="162" t="s">
        <v>364</v>
      </c>
      <c r="O7" s="162" t="s">
        <v>365</v>
      </c>
      <c r="P7" s="162" t="s">
        <v>366</v>
      </c>
      <c r="Q7" s="162" t="s">
        <v>367</v>
      </c>
      <c r="R7" s="162" t="s">
        <v>368</v>
      </c>
      <c r="S7" s="162" t="s">
        <v>369</v>
      </c>
      <c r="T7" s="162" t="s">
        <v>370</v>
      </c>
      <c r="U7" s="162" t="s">
        <v>371</v>
      </c>
      <c r="V7" s="162" t="s">
        <v>372</v>
      </c>
      <c r="W7" s="162" t="s">
        <v>373</v>
      </c>
      <c r="X7" s="162" t="s">
        <v>374</v>
      </c>
      <c r="Y7" s="162" t="s">
        <v>375</v>
      </c>
      <c r="Z7" s="162" t="s">
        <v>376</v>
      </c>
      <c r="AA7" s="162" t="s">
        <v>377</v>
      </c>
    </row>
    <row r="8" spans="1:28" s="166" customFormat="1" ht="16.5" customHeight="1" x14ac:dyDescent="0.25">
      <c r="A8" s="163" t="s">
        <v>378</v>
      </c>
      <c r="B8" s="163" t="s">
        <v>379</v>
      </c>
      <c r="C8" s="163" t="s">
        <v>380</v>
      </c>
      <c r="D8" s="163" t="s">
        <v>381</v>
      </c>
      <c r="E8" s="163" t="s">
        <v>378</v>
      </c>
      <c r="F8" s="164">
        <v>5040000000</v>
      </c>
      <c r="G8" s="164">
        <v>6707326622.8199997</v>
      </c>
      <c r="H8" s="165">
        <v>0</v>
      </c>
      <c r="I8" s="165">
        <v>0</v>
      </c>
      <c r="J8" s="165">
        <v>0</v>
      </c>
      <c r="K8" s="164">
        <v>800347133</v>
      </c>
      <c r="L8" s="164">
        <v>800347133</v>
      </c>
      <c r="M8" s="164">
        <v>11747326622.82</v>
      </c>
      <c r="N8" s="165">
        <v>0</v>
      </c>
      <c r="O8" s="164">
        <v>8113106091.21</v>
      </c>
      <c r="P8" s="164">
        <v>8113106091.21</v>
      </c>
      <c r="Q8" s="165">
        <v>0</v>
      </c>
      <c r="R8" s="164">
        <v>3634220531.6100001</v>
      </c>
      <c r="S8" s="165">
        <v>0</v>
      </c>
      <c r="T8" s="164">
        <v>8113051891.21</v>
      </c>
      <c r="U8" s="164">
        <v>8113051891.21</v>
      </c>
      <c r="V8" s="164">
        <v>3634274731.6100001</v>
      </c>
      <c r="W8" s="164">
        <v>8113051891.21</v>
      </c>
      <c r="X8" s="165">
        <v>0</v>
      </c>
      <c r="Y8" s="164">
        <v>7732541356.46</v>
      </c>
      <c r="Z8" s="164">
        <v>7732541356.46</v>
      </c>
      <c r="AA8" s="164">
        <v>380510534.75</v>
      </c>
    </row>
    <row r="9" spans="1:28" s="170" customFormat="1" ht="16.5" customHeight="1" x14ac:dyDescent="0.25">
      <c r="A9" s="167" t="s">
        <v>378</v>
      </c>
      <c r="B9" s="167" t="s">
        <v>382</v>
      </c>
      <c r="C9" s="167" t="s">
        <v>380</v>
      </c>
      <c r="D9" s="167" t="s">
        <v>383</v>
      </c>
      <c r="E9" s="167" t="s">
        <v>378</v>
      </c>
      <c r="F9" s="168">
        <v>2332862428</v>
      </c>
      <c r="G9" s="169">
        <v>0</v>
      </c>
      <c r="H9" s="169">
        <v>0</v>
      </c>
      <c r="I9" s="169">
        <v>0</v>
      </c>
      <c r="J9" s="169">
        <v>0</v>
      </c>
      <c r="K9" s="168">
        <v>106049038</v>
      </c>
      <c r="L9" s="168">
        <v>106049038</v>
      </c>
      <c r="M9" s="168">
        <v>2332862428</v>
      </c>
      <c r="N9" s="169">
        <v>0</v>
      </c>
      <c r="O9" s="168">
        <v>1999711183.8800001</v>
      </c>
      <c r="P9" s="168">
        <v>1999711183.8800001</v>
      </c>
      <c r="Q9" s="169">
        <v>0</v>
      </c>
      <c r="R9" s="168">
        <v>333151244.12</v>
      </c>
      <c r="S9" s="169">
        <v>0</v>
      </c>
      <c r="T9" s="168">
        <v>1999711183.8800001</v>
      </c>
      <c r="U9" s="168">
        <v>1999711183.8800001</v>
      </c>
      <c r="V9" s="168">
        <v>333151244.12</v>
      </c>
      <c r="W9" s="168">
        <v>1999711183.8800001</v>
      </c>
      <c r="X9" s="169">
        <v>0</v>
      </c>
      <c r="Y9" s="168">
        <v>1758040816.1300001</v>
      </c>
      <c r="Z9" s="168">
        <v>1758040816.1300001</v>
      </c>
      <c r="AA9" s="168">
        <v>241670367.75</v>
      </c>
    </row>
    <row r="10" spans="1:28" ht="16.5" customHeight="1" x14ac:dyDescent="0.25">
      <c r="A10" s="171" t="s">
        <v>378</v>
      </c>
      <c r="B10" s="171" t="s">
        <v>384</v>
      </c>
      <c r="C10" s="171" t="s">
        <v>380</v>
      </c>
      <c r="D10" s="171" t="s">
        <v>385</v>
      </c>
      <c r="E10" s="171" t="s">
        <v>378</v>
      </c>
      <c r="F10" s="172">
        <v>1388561517</v>
      </c>
      <c r="G10" s="173">
        <v>0</v>
      </c>
      <c r="H10" s="173">
        <v>0</v>
      </c>
      <c r="I10" s="173">
        <v>0</v>
      </c>
      <c r="J10" s="173">
        <v>0</v>
      </c>
      <c r="K10" s="172">
        <v>49112038</v>
      </c>
      <c r="L10" s="172">
        <v>13106038</v>
      </c>
      <c r="M10" s="172">
        <v>1424567517</v>
      </c>
      <c r="N10" s="173">
        <v>0</v>
      </c>
      <c r="O10" s="172">
        <v>1319751050</v>
      </c>
      <c r="P10" s="172">
        <v>1319751050</v>
      </c>
      <c r="Q10" s="173">
        <v>0</v>
      </c>
      <c r="R10" s="172">
        <v>104816467</v>
      </c>
      <c r="S10" s="173">
        <v>0</v>
      </c>
      <c r="T10" s="172">
        <v>1319751050</v>
      </c>
      <c r="U10" s="172">
        <v>1319751050</v>
      </c>
      <c r="V10" s="172">
        <v>104816467</v>
      </c>
      <c r="W10" s="172">
        <v>1319751050</v>
      </c>
      <c r="X10" s="173">
        <v>0</v>
      </c>
      <c r="Y10" s="172">
        <v>1246762501</v>
      </c>
      <c r="Z10" s="172">
        <v>1246762501</v>
      </c>
      <c r="AA10" s="172">
        <v>72988549</v>
      </c>
    </row>
    <row r="11" spans="1:28" ht="16.5" customHeight="1" x14ac:dyDescent="0.25">
      <c r="A11" s="171" t="s">
        <v>378</v>
      </c>
      <c r="B11" s="171" t="s">
        <v>386</v>
      </c>
      <c r="C11" s="171" t="s">
        <v>380</v>
      </c>
      <c r="D11" s="171" t="s">
        <v>387</v>
      </c>
      <c r="E11" s="171" t="s">
        <v>378</v>
      </c>
      <c r="F11" s="172">
        <v>1388561517</v>
      </c>
      <c r="G11" s="173">
        <v>0</v>
      </c>
      <c r="H11" s="173">
        <v>0</v>
      </c>
      <c r="I11" s="173">
        <v>0</v>
      </c>
      <c r="J11" s="173">
        <v>0</v>
      </c>
      <c r="K11" s="172">
        <v>49112038</v>
      </c>
      <c r="L11" s="172">
        <v>13106038</v>
      </c>
      <c r="M11" s="172">
        <v>1424567517</v>
      </c>
      <c r="N11" s="173">
        <v>0</v>
      </c>
      <c r="O11" s="172">
        <v>1319751050</v>
      </c>
      <c r="P11" s="172">
        <v>1319751050</v>
      </c>
      <c r="Q11" s="173">
        <v>0</v>
      </c>
      <c r="R11" s="172">
        <v>104816467</v>
      </c>
      <c r="S11" s="173">
        <v>0</v>
      </c>
      <c r="T11" s="172">
        <v>1319751050</v>
      </c>
      <c r="U11" s="172">
        <v>1319751050</v>
      </c>
      <c r="V11" s="172">
        <v>104816467</v>
      </c>
      <c r="W11" s="172">
        <v>1319751050</v>
      </c>
      <c r="X11" s="173">
        <v>0</v>
      </c>
      <c r="Y11" s="172">
        <v>1246762501</v>
      </c>
      <c r="Z11" s="172">
        <v>1246762501</v>
      </c>
      <c r="AA11" s="172">
        <v>72988549</v>
      </c>
    </row>
    <row r="12" spans="1:28" ht="16.5" hidden="1" customHeight="1" x14ac:dyDescent="0.25">
      <c r="A12" s="171" t="s">
        <v>378</v>
      </c>
      <c r="B12" s="171" t="s">
        <v>388</v>
      </c>
      <c r="C12" s="171" t="s">
        <v>380</v>
      </c>
      <c r="D12" s="171" t="s">
        <v>389</v>
      </c>
      <c r="E12" s="171" t="s">
        <v>378</v>
      </c>
      <c r="F12" s="172">
        <v>986057546</v>
      </c>
      <c r="G12" s="173">
        <v>0</v>
      </c>
      <c r="H12" s="173">
        <v>0</v>
      </c>
      <c r="I12" s="173">
        <v>0</v>
      </c>
      <c r="J12" s="173">
        <v>0</v>
      </c>
      <c r="K12" s="172">
        <v>24317367</v>
      </c>
      <c r="L12" s="172">
        <v>13106038</v>
      </c>
      <c r="M12" s="172">
        <v>997268875</v>
      </c>
      <c r="N12" s="173">
        <v>0</v>
      </c>
      <c r="O12" s="172">
        <v>946218590</v>
      </c>
      <c r="P12" s="172">
        <v>946218590</v>
      </c>
      <c r="Q12" s="173">
        <v>0</v>
      </c>
      <c r="R12" s="172">
        <v>51050285</v>
      </c>
      <c r="S12" s="173">
        <v>0</v>
      </c>
      <c r="T12" s="172">
        <v>946218590</v>
      </c>
      <c r="U12" s="172">
        <v>946218590</v>
      </c>
      <c r="V12" s="172">
        <v>51050285</v>
      </c>
      <c r="W12" s="172">
        <v>946218590</v>
      </c>
      <c r="X12" s="173">
        <v>0</v>
      </c>
      <c r="Y12" s="172">
        <v>937248064</v>
      </c>
      <c r="Z12" s="172">
        <v>937248064</v>
      </c>
      <c r="AA12" s="172">
        <v>8970526</v>
      </c>
    </row>
    <row r="13" spans="1:28" ht="16.5" hidden="1" customHeight="1" x14ac:dyDescent="0.25">
      <c r="A13" s="171" t="s">
        <v>378</v>
      </c>
      <c r="B13" s="171" t="s">
        <v>390</v>
      </c>
      <c r="C13" s="171" t="s">
        <v>380</v>
      </c>
      <c r="D13" s="171" t="s">
        <v>391</v>
      </c>
      <c r="E13" s="171" t="s">
        <v>378</v>
      </c>
      <c r="F13" s="172">
        <v>976294600</v>
      </c>
      <c r="G13" s="173">
        <v>0</v>
      </c>
      <c r="H13" s="173">
        <v>0</v>
      </c>
      <c r="I13" s="173">
        <v>0</v>
      </c>
      <c r="J13" s="173">
        <v>0</v>
      </c>
      <c r="K13" s="172">
        <v>24007367</v>
      </c>
      <c r="L13" s="172">
        <v>13106038</v>
      </c>
      <c r="M13" s="172">
        <v>987195929</v>
      </c>
      <c r="N13" s="173">
        <v>0</v>
      </c>
      <c r="O13" s="172">
        <v>938042318</v>
      </c>
      <c r="P13" s="172">
        <v>938042318</v>
      </c>
      <c r="Q13" s="173">
        <v>0</v>
      </c>
      <c r="R13" s="172">
        <v>49153611</v>
      </c>
      <c r="S13" s="173">
        <v>0</v>
      </c>
      <c r="T13" s="172">
        <v>938042318</v>
      </c>
      <c r="U13" s="172">
        <v>938042318</v>
      </c>
      <c r="V13" s="172">
        <v>49153611</v>
      </c>
      <c r="W13" s="172">
        <v>938042318</v>
      </c>
      <c r="X13" s="173">
        <v>0</v>
      </c>
      <c r="Y13" s="172">
        <v>935883139</v>
      </c>
      <c r="Z13" s="172">
        <v>935883139</v>
      </c>
      <c r="AA13" s="172">
        <v>2159179</v>
      </c>
    </row>
    <row r="14" spans="1:28" ht="16.5" hidden="1" customHeight="1" x14ac:dyDescent="0.25">
      <c r="A14" s="171" t="s">
        <v>547</v>
      </c>
      <c r="B14" s="171" t="s">
        <v>393</v>
      </c>
      <c r="C14" s="171" t="s">
        <v>380</v>
      </c>
      <c r="D14" s="171" t="s">
        <v>394</v>
      </c>
      <c r="E14" s="171" t="s">
        <v>395</v>
      </c>
      <c r="F14" s="172">
        <v>775965124</v>
      </c>
      <c r="G14" s="173">
        <v>0</v>
      </c>
      <c r="H14" s="173">
        <v>0</v>
      </c>
      <c r="I14" s="173">
        <v>0</v>
      </c>
      <c r="J14" s="173">
        <v>0</v>
      </c>
      <c r="K14" s="172">
        <v>16220000</v>
      </c>
      <c r="L14" s="172">
        <v>13106038</v>
      </c>
      <c r="M14" s="172">
        <v>779079086</v>
      </c>
      <c r="N14" s="173">
        <v>0</v>
      </c>
      <c r="O14" s="172">
        <v>748523690</v>
      </c>
      <c r="P14" s="172">
        <v>748523690</v>
      </c>
      <c r="Q14" s="173">
        <v>0</v>
      </c>
      <c r="R14" s="172">
        <v>30555396</v>
      </c>
      <c r="S14" s="173">
        <v>0</v>
      </c>
      <c r="T14" s="172">
        <v>748523690</v>
      </c>
      <c r="U14" s="172">
        <v>748523690</v>
      </c>
      <c r="V14" s="172">
        <v>30555396</v>
      </c>
      <c r="W14" s="172">
        <v>748523690</v>
      </c>
      <c r="X14" s="173">
        <v>0</v>
      </c>
      <c r="Y14" s="172">
        <v>748523690</v>
      </c>
      <c r="Z14" s="172">
        <v>748523690</v>
      </c>
      <c r="AA14" s="173">
        <v>0</v>
      </c>
    </row>
    <row r="15" spans="1:28" ht="16.5" hidden="1" customHeight="1" x14ac:dyDescent="0.25">
      <c r="A15" s="171" t="s">
        <v>548</v>
      </c>
      <c r="B15" s="171" t="s">
        <v>397</v>
      </c>
      <c r="C15" s="171" t="s">
        <v>380</v>
      </c>
      <c r="D15" s="171" t="s">
        <v>398</v>
      </c>
      <c r="E15" s="171" t="s">
        <v>395</v>
      </c>
      <c r="F15" s="172">
        <v>66549782</v>
      </c>
      <c r="G15" s="173">
        <v>0</v>
      </c>
      <c r="H15" s="173">
        <v>0</v>
      </c>
      <c r="I15" s="173">
        <v>0</v>
      </c>
      <c r="J15" s="173">
        <v>0</v>
      </c>
      <c r="K15" s="172">
        <v>2100000</v>
      </c>
      <c r="L15" s="173">
        <v>0</v>
      </c>
      <c r="M15" s="172">
        <v>68649782</v>
      </c>
      <c r="N15" s="173">
        <v>0</v>
      </c>
      <c r="O15" s="172">
        <v>64522130</v>
      </c>
      <c r="P15" s="172">
        <v>64522130</v>
      </c>
      <c r="Q15" s="173">
        <v>0</v>
      </c>
      <c r="R15" s="172">
        <v>4127652</v>
      </c>
      <c r="S15" s="173">
        <v>0</v>
      </c>
      <c r="T15" s="172">
        <v>64522130</v>
      </c>
      <c r="U15" s="172">
        <v>64522130</v>
      </c>
      <c r="V15" s="172">
        <v>4127652</v>
      </c>
      <c r="W15" s="172">
        <v>64522130</v>
      </c>
      <c r="X15" s="173">
        <v>0</v>
      </c>
      <c r="Y15" s="172">
        <v>64522130</v>
      </c>
      <c r="Z15" s="172">
        <v>64522130</v>
      </c>
      <c r="AA15" s="173">
        <v>0</v>
      </c>
    </row>
    <row r="16" spans="1:28" ht="16.5" hidden="1" customHeight="1" x14ac:dyDescent="0.25">
      <c r="A16" s="171" t="s">
        <v>549</v>
      </c>
      <c r="B16" s="171" t="s">
        <v>400</v>
      </c>
      <c r="C16" s="171" t="s">
        <v>380</v>
      </c>
      <c r="D16" s="171" t="s">
        <v>401</v>
      </c>
      <c r="E16" s="171" t="s">
        <v>395</v>
      </c>
      <c r="F16" s="172">
        <v>22632315</v>
      </c>
      <c r="G16" s="173">
        <v>0</v>
      </c>
      <c r="H16" s="173">
        <v>0</v>
      </c>
      <c r="I16" s="173">
        <v>0</v>
      </c>
      <c r="J16" s="173">
        <v>0</v>
      </c>
      <c r="K16" s="172">
        <v>2177367</v>
      </c>
      <c r="L16" s="173">
        <v>0</v>
      </c>
      <c r="M16" s="172">
        <v>24809682</v>
      </c>
      <c r="N16" s="173">
        <v>0</v>
      </c>
      <c r="O16" s="172">
        <v>24776193</v>
      </c>
      <c r="P16" s="172">
        <v>24776193</v>
      </c>
      <c r="Q16" s="173">
        <v>0</v>
      </c>
      <c r="R16" s="172">
        <v>33489</v>
      </c>
      <c r="S16" s="173">
        <v>0</v>
      </c>
      <c r="T16" s="172">
        <v>24776193</v>
      </c>
      <c r="U16" s="172">
        <v>24776193</v>
      </c>
      <c r="V16" s="172">
        <v>33489</v>
      </c>
      <c r="W16" s="172">
        <v>24776193</v>
      </c>
      <c r="X16" s="173">
        <v>0</v>
      </c>
      <c r="Y16" s="172">
        <v>24459682</v>
      </c>
      <c r="Z16" s="172">
        <v>24459682</v>
      </c>
      <c r="AA16" s="172">
        <v>316511</v>
      </c>
    </row>
    <row r="17" spans="1:27" ht="16.5" hidden="1" customHeight="1" x14ac:dyDescent="0.25">
      <c r="A17" s="171" t="s">
        <v>378</v>
      </c>
      <c r="B17" s="171" t="s">
        <v>402</v>
      </c>
      <c r="C17" s="171" t="s">
        <v>380</v>
      </c>
      <c r="D17" s="171" t="s">
        <v>403</v>
      </c>
      <c r="E17" s="171" t="s">
        <v>378</v>
      </c>
      <c r="F17" s="172">
        <v>111147379</v>
      </c>
      <c r="G17" s="173">
        <v>0</v>
      </c>
      <c r="H17" s="173">
        <v>0</v>
      </c>
      <c r="I17" s="173">
        <v>0</v>
      </c>
      <c r="J17" s="173">
        <v>0</v>
      </c>
      <c r="K17" s="172">
        <v>3510000</v>
      </c>
      <c r="L17" s="173">
        <v>0</v>
      </c>
      <c r="M17" s="172">
        <v>114657379</v>
      </c>
      <c r="N17" s="173">
        <v>0</v>
      </c>
      <c r="O17" s="172">
        <v>100220305</v>
      </c>
      <c r="P17" s="172">
        <v>100220305</v>
      </c>
      <c r="Q17" s="173">
        <v>0</v>
      </c>
      <c r="R17" s="172">
        <v>14437074</v>
      </c>
      <c r="S17" s="173">
        <v>0</v>
      </c>
      <c r="T17" s="172">
        <v>100220305</v>
      </c>
      <c r="U17" s="172">
        <v>100220305</v>
      </c>
      <c r="V17" s="172">
        <v>14437074</v>
      </c>
      <c r="W17" s="172">
        <v>100220305</v>
      </c>
      <c r="X17" s="173">
        <v>0</v>
      </c>
      <c r="Y17" s="172">
        <v>98377637</v>
      </c>
      <c r="Z17" s="172">
        <v>98377637</v>
      </c>
      <c r="AA17" s="172">
        <v>1842668</v>
      </c>
    </row>
    <row r="18" spans="1:27" ht="16.5" hidden="1" customHeight="1" x14ac:dyDescent="0.25">
      <c r="A18" s="171" t="s">
        <v>550</v>
      </c>
      <c r="B18" s="171" t="s">
        <v>405</v>
      </c>
      <c r="C18" s="171" t="s">
        <v>380</v>
      </c>
      <c r="D18" s="171" t="s">
        <v>406</v>
      </c>
      <c r="E18" s="171" t="s">
        <v>395</v>
      </c>
      <c r="F18" s="172">
        <v>75099581</v>
      </c>
      <c r="G18" s="173">
        <v>0</v>
      </c>
      <c r="H18" s="173">
        <v>0</v>
      </c>
      <c r="I18" s="173">
        <v>0</v>
      </c>
      <c r="J18" s="173">
        <v>0</v>
      </c>
      <c r="K18" s="172">
        <v>2360000</v>
      </c>
      <c r="L18" s="173">
        <v>0</v>
      </c>
      <c r="M18" s="172">
        <v>77459581</v>
      </c>
      <c r="N18" s="173">
        <v>0</v>
      </c>
      <c r="O18" s="172">
        <v>74169462</v>
      </c>
      <c r="P18" s="172">
        <v>74169462</v>
      </c>
      <c r="Q18" s="173">
        <v>0</v>
      </c>
      <c r="R18" s="172">
        <v>3290119</v>
      </c>
      <c r="S18" s="173">
        <v>0</v>
      </c>
      <c r="T18" s="172">
        <v>74169462</v>
      </c>
      <c r="U18" s="172">
        <v>74169462</v>
      </c>
      <c r="V18" s="172">
        <v>3290119</v>
      </c>
      <c r="W18" s="172">
        <v>74169462</v>
      </c>
      <c r="X18" s="173">
        <v>0</v>
      </c>
      <c r="Y18" s="172">
        <v>74169462</v>
      </c>
      <c r="Z18" s="172">
        <v>74169462</v>
      </c>
      <c r="AA18" s="173">
        <v>0</v>
      </c>
    </row>
    <row r="19" spans="1:27" ht="16.5" hidden="1" customHeight="1" x14ac:dyDescent="0.25">
      <c r="A19" s="171" t="s">
        <v>551</v>
      </c>
      <c r="B19" s="171" t="s">
        <v>497</v>
      </c>
      <c r="C19" s="171" t="s">
        <v>380</v>
      </c>
      <c r="D19" s="171" t="s">
        <v>498</v>
      </c>
      <c r="E19" s="171" t="s">
        <v>499</v>
      </c>
      <c r="F19" s="173">
        <v>0</v>
      </c>
      <c r="G19" s="173">
        <v>0</v>
      </c>
      <c r="H19" s="173">
        <v>0</v>
      </c>
      <c r="I19" s="173">
        <v>0</v>
      </c>
      <c r="J19" s="173">
        <v>0</v>
      </c>
      <c r="K19" s="172">
        <v>10000000</v>
      </c>
      <c r="L19" s="173">
        <v>0</v>
      </c>
      <c r="M19" s="172">
        <v>10000000</v>
      </c>
      <c r="N19" s="173">
        <v>0</v>
      </c>
      <c r="O19" s="172">
        <v>6257182</v>
      </c>
      <c r="P19" s="172">
        <v>6257182</v>
      </c>
      <c r="Q19" s="173">
        <v>0</v>
      </c>
      <c r="R19" s="172">
        <v>3742818</v>
      </c>
      <c r="S19" s="173">
        <v>0</v>
      </c>
      <c r="T19" s="172">
        <v>6257182</v>
      </c>
      <c r="U19" s="172">
        <v>6257182</v>
      </c>
      <c r="V19" s="172">
        <v>3742818</v>
      </c>
      <c r="W19" s="172">
        <v>6257182</v>
      </c>
      <c r="X19" s="173">
        <v>0</v>
      </c>
      <c r="Y19" s="172">
        <v>6257182</v>
      </c>
      <c r="Z19" s="172">
        <v>6257182</v>
      </c>
      <c r="AA19" s="173">
        <v>0</v>
      </c>
    </row>
    <row r="20" spans="1:27" ht="16.5" hidden="1" customHeight="1" x14ac:dyDescent="0.25">
      <c r="A20" s="171" t="s">
        <v>552</v>
      </c>
      <c r="B20" s="171" t="s">
        <v>408</v>
      </c>
      <c r="C20" s="171" t="s">
        <v>380</v>
      </c>
      <c r="D20" s="171" t="s">
        <v>409</v>
      </c>
      <c r="E20" s="171" t="s">
        <v>395</v>
      </c>
      <c r="F20" s="172">
        <v>36047798</v>
      </c>
      <c r="G20" s="173">
        <v>0</v>
      </c>
      <c r="H20" s="173">
        <v>0</v>
      </c>
      <c r="I20" s="173">
        <v>0</v>
      </c>
      <c r="J20" s="173">
        <v>0</v>
      </c>
      <c r="K20" s="172">
        <v>1150000</v>
      </c>
      <c r="L20" s="173">
        <v>0</v>
      </c>
      <c r="M20" s="172">
        <v>37197798</v>
      </c>
      <c r="N20" s="173">
        <v>0</v>
      </c>
      <c r="O20" s="172">
        <v>26050843</v>
      </c>
      <c r="P20" s="172">
        <v>26050843</v>
      </c>
      <c r="Q20" s="173">
        <v>0</v>
      </c>
      <c r="R20" s="172">
        <v>11146955</v>
      </c>
      <c r="S20" s="173">
        <v>0</v>
      </c>
      <c r="T20" s="172">
        <v>26050843</v>
      </c>
      <c r="U20" s="172">
        <v>26050843</v>
      </c>
      <c r="V20" s="172">
        <v>11146955</v>
      </c>
      <c r="W20" s="172">
        <v>26050843</v>
      </c>
      <c r="X20" s="173">
        <v>0</v>
      </c>
      <c r="Y20" s="172">
        <v>24208175</v>
      </c>
      <c r="Z20" s="172">
        <v>24208175</v>
      </c>
      <c r="AA20" s="172">
        <v>1842668</v>
      </c>
    </row>
    <row r="21" spans="1:27" ht="16.5" hidden="1" customHeight="1" x14ac:dyDescent="0.25">
      <c r="A21" s="171" t="s">
        <v>553</v>
      </c>
      <c r="B21" s="171" t="s">
        <v>554</v>
      </c>
      <c r="C21" s="171" t="s">
        <v>380</v>
      </c>
      <c r="D21" s="171" t="s">
        <v>555</v>
      </c>
      <c r="E21" s="171" t="s">
        <v>395</v>
      </c>
      <c r="F21" s="172">
        <v>9762946</v>
      </c>
      <c r="G21" s="173">
        <v>0</v>
      </c>
      <c r="H21" s="173">
        <v>0</v>
      </c>
      <c r="I21" s="173">
        <v>0</v>
      </c>
      <c r="J21" s="173">
        <v>0</v>
      </c>
      <c r="K21" s="172">
        <v>310000</v>
      </c>
      <c r="L21" s="173">
        <v>0</v>
      </c>
      <c r="M21" s="172">
        <v>10072946</v>
      </c>
      <c r="N21" s="173">
        <v>0</v>
      </c>
      <c r="O21" s="172">
        <v>8176272</v>
      </c>
      <c r="P21" s="172">
        <v>8176272</v>
      </c>
      <c r="Q21" s="173">
        <v>0</v>
      </c>
      <c r="R21" s="172">
        <v>1896674</v>
      </c>
      <c r="S21" s="173">
        <v>0</v>
      </c>
      <c r="T21" s="172">
        <v>8176272</v>
      </c>
      <c r="U21" s="172">
        <v>8176272</v>
      </c>
      <c r="V21" s="172">
        <v>1896674</v>
      </c>
      <c r="W21" s="172">
        <v>8176272</v>
      </c>
      <c r="X21" s="173">
        <v>0</v>
      </c>
      <c r="Y21" s="172">
        <v>1364925</v>
      </c>
      <c r="Z21" s="172">
        <v>1364925</v>
      </c>
      <c r="AA21" s="172">
        <v>6811347</v>
      </c>
    </row>
    <row r="22" spans="1:27" ht="16.5" hidden="1" customHeight="1" x14ac:dyDescent="0.25">
      <c r="A22" s="171" t="s">
        <v>378</v>
      </c>
      <c r="B22" s="171" t="s">
        <v>410</v>
      </c>
      <c r="C22" s="171" t="s">
        <v>380</v>
      </c>
      <c r="D22" s="171" t="s">
        <v>411</v>
      </c>
      <c r="E22" s="171" t="s">
        <v>378</v>
      </c>
      <c r="F22" s="172">
        <v>335322951</v>
      </c>
      <c r="G22" s="173">
        <v>0</v>
      </c>
      <c r="H22" s="173">
        <v>0</v>
      </c>
      <c r="I22" s="173">
        <v>0</v>
      </c>
      <c r="J22" s="173">
        <v>0</v>
      </c>
      <c r="K22" s="172">
        <v>11360000</v>
      </c>
      <c r="L22" s="173">
        <v>0</v>
      </c>
      <c r="M22" s="172">
        <v>346682951</v>
      </c>
      <c r="N22" s="173">
        <v>0</v>
      </c>
      <c r="O22" s="172">
        <v>332585040</v>
      </c>
      <c r="P22" s="172">
        <v>332585040</v>
      </c>
      <c r="Q22" s="173">
        <v>0</v>
      </c>
      <c r="R22" s="172">
        <v>14097911</v>
      </c>
      <c r="S22" s="173">
        <v>0</v>
      </c>
      <c r="T22" s="172">
        <v>332585040</v>
      </c>
      <c r="U22" s="172">
        <v>332585040</v>
      </c>
      <c r="V22" s="172">
        <v>14097911</v>
      </c>
      <c r="W22" s="172">
        <v>332585040</v>
      </c>
      <c r="X22" s="173">
        <v>0</v>
      </c>
      <c r="Y22" s="172">
        <v>271572170</v>
      </c>
      <c r="Z22" s="172">
        <v>271572170</v>
      </c>
      <c r="AA22" s="172">
        <v>61012870</v>
      </c>
    </row>
    <row r="23" spans="1:27" ht="16.5" hidden="1" customHeight="1" x14ac:dyDescent="0.25">
      <c r="A23" s="171" t="s">
        <v>556</v>
      </c>
      <c r="B23" s="171" t="s">
        <v>413</v>
      </c>
      <c r="C23" s="171" t="s">
        <v>380</v>
      </c>
      <c r="D23" s="171" t="s">
        <v>414</v>
      </c>
      <c r="E23" s="171" t="s">
        <v>395</v>
      </c>
      <c r="F23" s="172">
        <v>95788061</v>
      </c>
      <c r="G23" s="173">
        <v>0</v>
      </c>
      <c r="H23" s="173">
        <v>0</v>
      </c>
      <c r="I23" s="173">
        <v>0</v>
      </c>
      <c r="J23" s="173">
        <v>0</v>
      </c>
      <c r="K23" s="172">
        <v>3050000</v>
      </c>
      <c r="L23" s="173">
        <v>0</v>
      </c>
      <c r="M23" s="172">
        <v>98838061</v>
      </c>
      <c r="N23" s="173">
        <v>0</v>
      </c>
      <c r="O23" s="172">
        <v>97062050</v>
      </c>
      <c r="P23" s="172">
        <v>97062050</v>
      </c>
      <c r="Q23" s="173">
        <v>0</v>
      </c>
      <c r="R23" s="172">
        <v>1776011</v>
      </c>
      <c r="S23" s="173">
        <v>0</v>
      </c>
      <c r="T23" s="172">
        <v>97062050</v>
      </c>
      <c r="U23" s="172">
        <v>97062050</v>
      </c>
      <c r="V23" s="172">
        <v>1776011</v>
      </c>
      <c r="W23" s="172">
        <v>97062050</v>
      </c>
      <c r="X23" s="173">
        <v>0</v>
      </c>
      <c r="Y23" s="172">
        <v>97062050</v>
      </c>
      <c r="Z23" s="172">
        <v>97062050</v>
      </c>
      <c r="AA23" s="173">
        <v>0</v>
      </c>
    </row>
    <row r="24" spans="1:27" ht="16.5" hidden="1" customHeight="1" x14ac:dyDescent="0.25">
      <c r="A24" s="171" t="s">
        <v>557</v>
      </c>
      <c r="B24" s="171" t="s">
        <v>416</v>
      </c>
      <c r="C24" s="171" t="s">
        <v>380</v>
      </c>
      <c r="D24" s="171" t="s">
        <v>417</v>
      </c>
      <c r="E24" s="171" t="s">
        <v>395</v>
      </c>
      <c r="F24" s="172">
        <v>67849877</v>
      </c>
      <c r="G24" s="173">
        <v>0</v>
      </c>
      <c r="H24" s="173">
        <v>0</v>
      </c>
      <c r="I24" s="173">
        <v>0</v>
      </c>
      <c r="J24" s="173">
        <v>0</v>
      </c>
      <c r="K24" s="172">
        <v>2160000</v>
      </c>
      <c r="L24" s="173">
        <v>0</v>
      </c>
      <c r="M24" s="172">
        <v>70009877</v>
      </c>
      <c r="N24" s="173">
        <v>0</v>
      </c>
      <c r="O24" s="172">
        <v>68902648</v>
      </c>
      <c r="P24" s="172">
        <v>68902648</v>
      </c>
      <c r="Q24" s="173">
        <v>0</v>
      </c>
      <c r="R24" s="172">
        <v>1107229</v>
      </c>
      <c r="S24" s="173">
        <v>0</v>
      </c>
      <c r="T24" s="172">
        <v>68902648</v>
      </c>
      <c r="U24" s="172">
        <v>68902648</v>
      </c>
      <c r="V24" s="172">
        <v>1107229</v>
      </c>
      <c r="W24" s="172">
        <v>68902648</v>
      </c>
      <c r="X24" s="173">
        <v>0</v>
      </c>
      <c r="Y24" s="172">
        <v>68902648</v>
      </c>
      <c r="Z24" s="172">
        <v>68902648</v>
      </c>
      <c r="AA24" s="173">
        <v>0</v>
      </c>
    </row>
    <row r="25" spans="1:27" ht="16.5" hidden="1" customHeight="1" x14ac:dyDescent="0.25">
      <c r="A25" s="171" t="s">
        <v>558</v>
      </c>
      <c r="B25" s="171" t="s">
        <v>419</v>
      </c>
      <c r="C25" s="171" t="s">
        <v>380</v>
      </c>
      <c r="D25" s="171" t="s">
        <v>420</v>
      </c>
      <c r="E25" s="171" t="s">
        <v>395</v>
      </c>
      <c r="F25" s="172">
        <v>81357880</v>
      </c>
      <c r="G25" s="173">
        <v>0</v>
      </c>
      <c r="H25" s="173">
        <v>0</v>
      </c>
      <c r="I25" s="173">
        <v>0</v>
      </c>
      <c r="J25" s="173">
        <v>0</v>
      </c>
      <c r="K25" s="172">
        <v>2560000</v>
      </c>
      <c r="L25" s="173">
        <v>0</v>
      </c>
      <c r="M25" s="172">
        <v>83917880</v>
      </c>
      <c r="N25" s="173">
        <v>0</v>
      </c>
      <c r="O25" s="172">
        <v>79123742</v>
      </c>
      <c r="P25" s="172">
        <v>79123742</v>
      </c>
      <c r="Q25" s="173">
        <v>0</v>
      </c>
      <c r="R25" s="172">
        <v>4794138</v>
      </c>
      <c r="S25" s="173">
        <v>0</v>
      </c>
      <c r="T25" s="172">
        <v>79123742</v>
      </c>
      <c r="U25" s="172">
        <v>79123742</v>
      </c>
      <c r="V25" s="172">
        <v>4794138</v>
      </c>
      <c r="W25" s="172">
        <v>79123742</v>
      </c>
      <c r="X25" s="173">
        <v>0</v>
      </c>
      <c r="Y25" s="172">
        <v>18110872</v>
      </c>
      <c r="Z25" s="172">
        <v>18110872</v>
      </c>
      <c r="AA25" s="172">
        <v>61012870</v>
      </c>
    </row>
    <row r="26" spans="1:27" ht="16.5" hidden="1" customHeight="1" x14ac:dyDescent="0.25">
      <c r="A26" s="171" t="s">
        <v>559</v>
      </c>
      <c r="B26" s="171" t="s">
        <v>422</v>
      </c>
      <c r="C26" s="171" t="s">
        <v>380</v>
      </c>
      <c r="D26" s="171" t="s">
        <v>423</v>
      </c>
      <c r="E26" s="171" t="s">
        <v>395</v>
      </c>
      <c r="F26" s="172">
        <v>38048157</v>
      </c>
      <c r="G26" s="173">
        <v>0</v>
      </c>
      <c r="H26" s="173">
        <v>0</v>
      </c>
      <c r="I26" s="173">
        <v>0</v>
      </c>
      <c r="J26" s="173">
        <v>0</v>
      </c>
      <c r="K26" s="172">
        <v>1312000</v>
      </c>
      <c r="L26" s="173">
        <v>0</v>
      </c>
      <c r="M26" s="172">
        <v>39360157</v>
      </c>
      <c r="N26" s="173">
        <v>0</v>
      </c>
      <c r="O26" s="172">
        <v>37141100</v>
      </c>
      <c r="P26" s="172">
        <v>37141100</v>
      </c>
      <c r="Q26" s="173">
        <v>0</v>
      </c>
      <c r="R26" s="172">
        <v>2219057</v>
      </c>
      <c r="S26" s="173">
        <v>0</v>
      </c>
      <c r="T26" s="172">
        <v>37141100</v>
      </c>
      <c r="U26" s="172">
        <v>37141100</v>
      </c>
      <c r="V26" s="172">
        <v>2219057</v>
      </c>
      <c r="W26" s="172">
        <v>37141100</v>
      </c>
      <c r="X26" s="173">
        <v>0</v>
      </c>
      <c r="Y26" s="172">
        <v>37141100</v>
      </c>
      <c r="Z26" s="172">
        <v>37141100</v>
      </c>
      <c r="AA26" s="173">
        <v>0</v>
      </c>
    </row>
    <row r="27" spans="1:27" ht="16.5" hidden="1" customHeight="1" x14ac:dyDescent="0.25">
      <c r="A27" s="171" t="s">
        <v>560</v>
      </c>
      <c r="B27" s="171" t="s">
        <v>425</v>
      </c>
      <c r="C27" s="171" t="s">
        <v>380</v>
      </c>
      <c r="D27" s="171" t="s">
        <v>426</v>
      </c>
      <c r="E27" s="171" t="s">
        <v>395</v>
      </c>
      <c r="F27" s="172">
        <v>4718781</v>
      </c>
      <c r="G27" s="173">
        <v>0</v>
      </c>
      <c r="H27" s="173">
        <v>0</v>
      </c>
      <c r="I27" s="173">
        <v>0</v>
      </c>
      <c r="J27" s="173">
        <v>0</v>
      </c>
      <c r="K27" s="172">
        <v>637000</v>
      </c>
      <c r="L27" s="173">
        <v>0</v>
      </c>
      <c r="M27" s="172">
        <v>5355781</v>
      </c>
      <c r="N27" s="173">
        <v>0</v>
      </c>
      <c r="O27" s="172">
        <v>3921900</v>
      </c>
      <c r="P27" s="172">
        <v>3921900</v>
      </c>
      <c r="Q27" s="173">
        <v>0</v>
      </c>
      <c r="R27" s="172">
        <v>1433881</v>
      </c>
      <c r="S27" s="173">
        <v>0</v>
      </c>
      <c r="T27" s="172">
        <v>3921900</v>
      </c>
      <c r="U27" s="172">
        <v>3921900</v>
      </c>
      <c r="V27" s="172">
        <v>1433881</v>
      </c>
      <c r="W27" s="172">
        <v>3921900</v>
      </c>
      <c r="X27" s="173">
        <v>0</v>
      </c>
      <c r="Y27" s="172">
        <v>3921900</v>
      </c>
      <c r="Z27" s="172">
        <v>3921900</v>
      </c>
      <c r="AA27" s="173">
        <v>0</v>
      </c>
    </row>
    <row r="28" spans="1:27" ht="16.5" hidden="1" customHeight="1" x14ac:dyDescent="0.25">
      <c r="A28" s="171" t="s">
        <v>561</v>
      </c>
      <c r="B28" s="171" t="s">
        <v>428</v>
      </c>
      <c r="C28" s="171" t="s">
        <v>380</v>
      </c>
      <c r="D28" s="171" t="s">
        <v>429</v>
      </c>
      <c r="E28" s="171" t="s">
        <v>395</v>
      </c>
      <c r="F28" s="172">
        <v>28536117</v>
      </c>
      <c r="G28" s="173">
        <v>0</v>
      </c>
      <c r="H28" s="173">
        <v>0</v>
      </c>
      <c r="I28" s="173">
        <v>0</v>
      </c>
      <c r="J28" s="173">
        <v>0</v>
      </c>
      <c r="K28" s="172">
        <v>985000</v>
      </c>
      <c r="L28" s="173">
        <v>0</v>
      </c>
      <c r="M28" s="172">
        <v>29521117</v>
      </c>
      <c r="N28" s="173">
        <v>0</v>
      </c>
      <c r="O28" s="172">
        <v>27859500</v>
      </c>
      <c r="P28" s="172">
        <v>27859500</v>
      </c>
      <c r="Q28" s="173">
        <v>0</v>
      </c>
      <c r="R28" s="172">
        <v>1661617</v>
      </c>
      <c r="S28" s="173">
        <v>0</v>
      </c>
      <c r="T28" s="172">
        <v>27859500</v>
      </c>
      <c r="U28" s="172">
        <v>27859500</v>
      </c>
      <c r="V28" s="172">
        <v>1661617</v>
      </c>
      <c r="W28" s="172">
        <v>27859500</v>
      </c>
      <c r="X28" s="173">
        <v>0</v>
      </c>
      <c r="Y28" s="172">
        <v>27859500</v>
      </c>
      <c r="Z28" s="172">
        <v>27859500</v>
      </c>
      <c r="AA28" s="173">
        <v>0</v>
      </c>
    </row>
    <row r="29" spans="1:27" ht="16.5" hidden="1" customHeight="1" x14ac:dyDescent="0.25">
      <c r="A29" s="171" t="s">
        <v>562</v>
      </c>
      <c r="B29" s="171" t="s">
        <v>431</v>
      </c>
      <c r="C29" s="171" t="s">
        <v>380</v>
      </c>
      <c r="D29" s="171" t="s">
        <v>432</v>
      </c>
      <c r="E29" s="171" t="s">
        <v>395</v>
      </c>
      <c r="F29" s="172">
        <v>19024078</v>
      </c>
      <c r="G29" s="173">
        <v>0</v>
      </c>
      <c r="H29" s="173">
        <v>0</v>
      </c>
      <c r="I29" s="173">
        <v>0</v>
      </c>
      <c r="J29" s="173">
        <v>0</v>
      </c>
      <c r="K29" s="172">
        <v>656000</v>
      </c>
      <c r="L29" s="173">
        <v>0</v>
      </c>
      <c r="M29" s="172">
        <v>19680078</v>
      </c>
      <c r="N29" s="173">
        <v>0</v>
      </c>
      <c r="O29" s="172">
        <v>18574100</v>
      </c>
      <c r="P29" s="172">
        <v>18574100</v>
      </c>
      <c r="Q29" s="173">
        <v>0</v>
      </c>
      <c r="R29" s="172">
        <v>1105978</v>
      </c>
      <c r="S29" s="173">
        <v>0</v>
      </c>
      <c r="T29" s="172">
        <v>18574100</v>
      </c>
      <c r="U29" s="172">
        <v>18574100</v>
      </c>
      <c r="V29" s="172">
        <v>1105978</v>
      </c>
      <c r="W29" s="172">
        <v>18574100</v>
      </c>
      <c r="X29" s="173">
        <v>0</v>
      </c>
      <c r="Y29" s="172">
        <v>18574100</v>
      </c>
      <c r="Z29" s="172">
        <v>18574100</v>
      </c>
      <c r="AA29" s="173">
        <v>0</v>
      </c>
    </row>
    <row r="30" spans="1:27" ht="16.5" hidden="1" customHeight="1" x14ac:dyDescent="0.25">
      <c r="A30" s="171" t="s">
        <v>378</v>
      </c>
      <c r="B30" s="171" t="s">
        <v>433</v>
      </c>
      <c r="C30" s="171" t="s">
        <v>380</v>
      </c>
      <c r="D30" s="171" t="s">
        <v>434</v>
      </c>
      <c r="E30" s="171" t="s">
        <v>378</v>
      </c>
      <c r="F30" s="172">
        <v>67181020</v>
      </c>
      <c r="G30" s="173">
        <v>0</v>
      </c>
      <c r="H30" s="173">
        <v>0</v>
      </c>
      <c r="I30" s="173">
        <v>0</v>
      </c>
      <c r="J30" s="173">
        <v>0</v>
      </c>
      <c r="K30" s="172">
        <v>13434671</v>
      </c>
      <c r="L30" s="173">
        <v>0</v>
      </c>
      <c r="M30" s="172">
        <v>80615691</v>
      </c>
      <c r="N30" s="173">
        <v>0</v>
      </c>
      <c r="O30" s="172">
        <v>40947420</v>
      </c>
      <c r="P30" s="172">
        <v>40947420</v>
      </c>
      <c r="Q30" s="173">
        <v>0</v>
      </c>
      <c r="R30" s="172">
        <v>39668271</v>
      </c>
      <c r="S30" s="173">
        <v>0</v>
      </c>
      <c r="T30" s="172">
        <v>40947420</v>
      </c>
      <c r="U30" s="172">
        <v>40947420</v>
      </c>
      <c r="V30" s="172">
        <v>39668271</v>
      </c>
      <c r="W30" s="172">
        <v>40947420</v>
      </c>
      <c r="X30" s="173">
        <v>0</v>
      </c>
      <c r="Y30" s="172">
        <v>37942267</v>
      </c>
      <c r="Z30" s="172">
        <v>37942267</v>
      </c>
      <c r="AA30" s="172">
        <v>3005153</v>
      </c>
    </row>
    <row r="31" spans="1:27" ht="16.5" hidden="1" customHeight="1" x14ac:dyDescent="0.25">
      <c r="A31" s="171" t="s">
        <v>378</v>
      </c>
      <c r="B31" s="171" t="s">
        <v>435</v>
      </c>
      <c r="C31" s="171" t="s">
        <v>380</v>
      </c>
      <c r="D31" s="171" t="s">
        <v>403</v>
      </c>
      <c r="E31" s="171" t="s">
        <v>378</v>
      </c>
      <c r="F31" s="172">
        <v>67181020</v>
      </c>
      <c r="G31" s="173">
        <v>0</v>
      </c>
      <c r="H31" s="173">
        <v>0</v>
      </c>
      <c r="I31" s="173">
        <v>0</v>
      </c>
      <c r="J31" s="173">
        <v>0</v>
      </c>
      <c r="K31" s="172">
        <v>13434671</v>
      </c>
      <c r="L31" s="173">
        <v>0</v>
      </c>
      <c r="M31" s="172">
        <v>80615691</v>
      </c>
      <c r="N31" s="173">
        <v>0</v>
      </c>
      <c r="O31" s="172">
        <v>40947420</v>
      </c>
      <c r="P31" s="172">
        <v>40947420</v>
      </c>
      <c r="Q31" s="173">
        <v>0</v>
      </c>
      <c r="R31" s="172">
        <v>39668271</v>
      </c>
      <c r="S31" s="173">
        <v>0</v>
      </c>
      <c r="T31" s="172">
        <v>40947420</v>
      </c>
      <c r="U31" s="172">
        <v>40947420</v>
      </c>
      <c r="V31" s="172">
        <v>39668271</v>
      </c>
      <c r="W31" s="172">
        <v>40947420</v>
      </c>
      <c r="X31" s="173">
        <v>0</v>
      </c>
      <c r="Y31" s="172">
        <v>37942267</v>
      </c>
      <c r="Z31" s="172">
        <v>37942267</v>
      </c>
      <c r="AA31" s="172">
        <v>3005153</v>
      </c>
    </row>
    <row r="32" spans="1:27" ht="16.5" hidden="1" customHeight="1" x14ac:dyDescent="0.25">
      <c r="A32" s="171" t="s">
        <v>563</v>
      </c>
      <c r="B32" s="171" t="s">
        <v>437</v>
      </c>
      <c r="C32" s="171" t="s">
        <v>380</v>
      </c>
      <c r="D32" s="171" t="s">
        <v>438</v>
      </c>
      <c r="E32" s="171" t="s">
        <v>395</v>
      </c>
      <c r="F32" s="172">
        <v>52870104</v>
      </c>
      <c r="G32" s="173">
        <v>0</v>
      </c>
      <c r="H32" s="173">
        <v>0</v>
      </c>
      <c r="I32" s="173">
        <v>0</v>
      </c>
      <c r="J32" s="173">
        <v>0</v>
      </c>
      <c r="K32" s="172">
        <v>1660000</v>
      </c>
      <c r="L32" s="173">
        <v>0</v>
      </c>
      <c r="M32" s="172">
        <v>54530104</v>
      </c>
      <c r="N32" s="173">
        <v>0</v>
      </c>
      <c r="O32" s="172">
        <v>23413792</v>
      </c>
      <c r="P32" s="172">
        <v>23413792</v>
      </c>
      <c r="Q32" s="173">
        <v>0</v>
      </c>
      <c r="R32" s="172">
        <v>31116312</v>
      </c>
      <c r="S32" s="173">
        <v>0</v>
      </c>
      <c r="T32" s="172">
        <v>23413792</v>
      </c>
      <c r="U32" s="172">
        <v>23413792</v>
      </c>
      <c r="V32" s="172">
        <v>31116312</v>
      </c>
      <c r="W32" s="172">
        <v>23413792</v>
      </c>
      <c r="X32" s="173">
        <v>0</v>
      </c>
      <c r="Y32" s="172">
        <v>20649790</v>
      </c>
      <c r="Z32" s="172">
        <v>20649790</v>
      </c>
      <c r="AA32" s="172">
        <v>2764002</v>
      </c>
    </row>
    <row r="33" spans="1:27" ht="16.5" hidden="1" customHeight="1" x14ac:dyDescent="0.25">
      <c r="A33" s="171" t="s">
        <v>564</v>
      </c>
      <c r="B33" s="171" t="s">
        <v>440</v>
      </c>
      <c r="C33" s="171" t="s">
        <v>380</v>
      </c>
      <c r="D33" s="171" t="s">
        <v>441</v>
      </c>
      <c r="E33" s="171" t="s">
        <v>442</v>
      </c>
      <c r="F33" s="172">
        <v>10000000</v>
      </c>
      <c r="G33" s="173">
        <v>0</v>
      </c>
      <c r="H33" s="173">
        <v>0</v>
      </c>
      <c r="I33" s="173">
        <v>0</v>
      </c>
      <c r="J33" s="173">
        <v>0</v>
      </c>
      <c r="K33" s="172">
        <v>11638671</v>
      </c>
      <c r="L33" s="173">
        <v>0</v>
      </c>
      <c r="M33" s="172">
        <v>21638671</v>
      </c>
      <c r="N33" s="173">
        <v>0</v>
      </c>
      <c r="O33" s="172">
        <v>14396532</v>
      </c>
      <c r="P33" s="172">
        <v>14396532</v>
      </c>
      <c r="Q33" s="173">
        <v>0</v>
      </c>
      <c r="R33" s="172">
        <v>7242139</v>
      </c>
      <c r="S33" s="173">
        <v>0</v>
      </c>
      <c r="T33" s="172">
        <v>14396532</v>
      </c>
      <c r="U33" s="172">
        <v>14396532</v>
      </c>
      <c r="V33" s="172">
        <v>7242139</v>
      </c>
      <c r="W33" s="172">
        <v>14396532</v>
      </c>
      <c r="X33" s="173">
        <v>0</v>
      </c>
      <c r="Y33" s="172">
        <v>14396532</v>
      </c>
      <c r="Z33" s="172">
        <v>14396532</v>
      </c>
      <c r="AA33" s="173">
        <v>0</v>
      </c>
    </row>
    <row r="34" spans="1:27" ht="16.5" hidden="1" customHeight="1" x14ac:dyDescent="0.25">
      <c r="A34" s="171" t="s">
        <v>565</v>
      </c>
      <c r="B34" s="171" t="s">
        <v>444</v>
      </c>
      <c r="C34" s="171" t="s">
        <v>380</v>
      </c>
      <c r="D34" s="171" t="s">
        <v>445</v>
      </c>
      <c r="E34" s="171" t="s">
        <v>395</v>
      </c>
      <c r="F34" s="172">
        <v>4310916</v>
      </c>
      <c r="G34" s="173">
        <v>0</v>
      </c>
      <c r="H34" s="173">
        <v>0</v>
      </c>
      <c r="I34" s="173">
        <v>0</v>
      </c>
      <c r="J34" s="173">
        <v>0</v>
      </c>
      <c r="K34" s="172">
        <v>136000</v>
      </c>
      <c r="L34" s="173">
        <v>0</v>
      </c>
      <c r="M34" s="172">
        <v>4446916</v>
      </c>
      <c r="N34" s="173">
        <v>0</v>
      </c>
      <c r="O34" s="172">
        <v>3137096</v>
      </c>
      <c r="P34" s="172">
        <v>3137096</v>
      </c>
      <c r="Q34" s="173">
        <v>0</v>
      </c>
      <c r="R34" s="172">
        <v>1309820</v>
      </c>
      <c r="S34" s="173">
        <v>0</v>
      </c>
      <c r="T34" s="172">
        <v>3137096</v>
      </c>
      <c r="U34" s="172">
        <v>3137096</v>
      </c>
      <c r="V34" s="172">
        <v>1309820</v>
      </c>
      <c r="W34" s="172">
        <v>3137096</v>
      </c>
      <c r="X34" s="173">
        <v>0</v>
      </c>
      <c r="Y34" s="172">
        <v>2895945</v>
      </c>
      <c r="Z34" s="172">
        <v>2895945</v>
      </c>
      <c r="AA34" s="172">
        <v>241151</v>
      </c>
    </row>
    <row r="35" spans="1:27" ht="16.5" customHeight="1" x14ac:dyDescent="0.25">
      <c r="A35" s="171" t="s">
        <v>378</v>
      </c>
      <c r="B35" s="171" t="s">
        <v>446</v>
      </c>
      <c r="C35" s="171" t="s">
        <v>380</v>
      </c>
      <c r="D35" s="171" t="s">
        <v>447</v>
      </c>
      <c r="E35" s="171" t="s">
        <v>378</v>
      </c>
      <c r="F35" s="172">
        <v>788491311</v>
      </c>
      <c r="G35" s="173">
        <v>0</v>
      </c>
      <c r="H35" s="173">
        <v>0</v>
      </c>
      <c r="I35" s="173">
        <v>0</v>
      </c>
      <c r="J35" s="173">
        <v>0</v>
      </c>
      <c r="K35" s="172">
        <v>51000000</v>
      </c>
      <c r="L35" s="172">
        <v>92943000</v>
      </c>
      <c r="M35" s="172">
        <v>746548311</v>
      </c>
      <c r="N35" s="173">
        <v>0</v>
      </c>
      <c r="O35" s="172">
        <v>631627588.88</v>
      </c>
      <c r="P35" s="172">
        <v>631627588.88</v>
      </c>
      <c r="Q35" s="173">
        <v>0</v>
      </c>
      <c r="R35" s="172">
        <v>114920722.12</v>
      </c>
      <c r="S35" s="173">
        <v>0</v>
      </c>
      <c r="T35" s="172">
        <v>631627588.88</v>
      </c>
      <c r="U35" s="172">
        <v>631627588.88</v>
      </c>
      <c r="V35" s="172">
        <v>114920722.12</v>
      </c>
      <c r="W35" s="172">
        <v>631627588.88</v>
      </c>
      <c r="X35" s="173">
        <v>0</v>
      </c>
      <c r="Y35" s="172">
        <v>462945770.13</v>
      </c>
      <c r="Z35" s="172">
        <v>462945770.13</v>
      </c>
      <c r="AA35" s="172">
        <v>168681818.75</v>
      </c>
    </row>
    <row r="36" spans="1:27" ht="16.5" hidden="1" customHeight="1" x14ac:dyDescent="0.25">
      <c r="A36" s="171" t="s">
        <v>378</v>
      </c>
      <c r="B36" s="171" t="s">
        <v>463</v>
      </c>
      <c r="C36" s="171" t="s">
        <v>380</v>
      </c>
      <c r="D36" s="171" t="s">
        <v>464</v>
      </c>
      <c r="E36" s="171" t="s">
        <v>378</v>
      </c>
      <c r="F36" s="172">
        <v>788491311</v>
      </c>
      <c r="G36" s="173">
        <v>0</v>
      </c>
      <c r="H36" s="173">
        <v>0</v>
      </c>
      <c r="I36" s="173">
        <v>0</v>
      </c>
      <c r="J36" s="173">
        <v>0</v>
      </c>
      <c r="K36" s="172">
        <v>51000000</v>
      </c>
      <c r="L36" s="172">
        <v>92943000</v>
      </c>
      <c r="M36" s="172">
        <v>746548311</v>
      </c>
      <c r="N36" s="173">
        <v>0</v>
      </c>
      <c r="O36" s="172">
        <v>631627588.88</v>
      </c>
      <c r="P36" s="172">
        <v>631627588.88</v>
      </c>
      <c r="Q36" s="173">
        <v>0</v>
      </c>
      <c r="R36" s="172">
        <v>114920722.12</v>
      </c>
      <c r="S36" s="173">
        <v>0</v>
      </c>
      <c r="T36" s="172">
        <v>631627588.88</v>
      </c>
      <c r="U36" s="172">
        <v>631627588.88</v>
      </c>
      <c r="V36" s="172">
        <v>114920722.12</v>
      </c>
      <c r="W36" s="172">
        <v>631627588.88</v>
      </c>
      <c r="X36" s="173">
        <v>0</v>
      </c>
      <c r="Y36" s="172">
        <v>462945770.13</v>
      </c>
      <c r="Z36" s="172">
        <v>462945770.13</v>
      </c>
      <c r="AA36" s="172">
        <v>168681818.75</v>
      </c>
    </row>
    <row r="37" spans="1:27" ht="16.5" hidden="1" customHeight="1" x14ac:dyDescent="0.25">
      <c r="A37" s="171" t="s">
        <v>378</v>
      </c>
      <c r="B37" s="171" t="s">
        <v>465</v>
      </c>
      <c r="C37" s="171" t="s">
        <v>380</v>
      </c>
      <c r="D37" s="171" t="s">
        <v>466</v>
      </c>
      <c r="E37" s="171" t="s">
        <v>378</v>
      </c>
      <c r="F37" s="172">
        <v>82118061</v>
      </c>
      <c r="G37" s="173">
        <v>0</v>
      </c>
      <c r="H37" s="173">
        <v>0</v>
      </c>
      <c r="I37" s="173">
        <v>0</v>
      </c>
      <c r="J37" s="173">
        <v>0</v>
      </c>
      <c r="K37" s="172">
        <v>15000000</v>
      </c>
      <c r="L37" s="173">
        <v>0</v>
      </c>
      <c r="M37" s="172">
        <v>97118061</v>
      </c>
      <c r="N37" s="173">
        <v>0</v>
      </c>
      <c r="O37" s="172">
        <v>61280858.880000003</v>
      </c>
      <c r="P37" s="172">
        <v>61280858.880000003</v>
      </c>
      <c r="Q37" s="173">
        <v>0</v>
      </c>
      <c r="R37" s="172">
        <v>35837202.119999997</v>
      </c>
      <c r="S37" s="173">
        <v>0</v>
      </c>
      <c r="T37" s="172">
        <v>61280858.880000003</v>
      </c>
      <c r="U37" s="172">
        <v>61280858.880000003</v>
      </c>
      <c r="V37" s="172">
        <v>35837202.119999997</v>
      </c>
      <c r="W37" s="172">
        <v>61280858.880000003</v>
      </c>
      <c r="X37" s="173">
        <v>0</v>
      </c>
      <c r="Y37" s="172">
        <v>43147619.130000003</v>
      </c>
      <c r="Z37" s="172">
        <v>43147619.130000003</v>
      </c>
      <c r="AA37" s="172">
        <v>18133239.75</v>
      </c>
    </row>
    <row r="38" spans="1:27" ht="16.5" hidden="1" customHeight="1" x14ac:dyDescent="0.25">
      <c r="A38" s="171" t="s">
        <v>566</v>
      </c>
      <c r="B38" s="171" t="s">
        <v>567</v>
      </c>
      <c r="C38" s="171" t="s">
        <v>380</v>
      </c>
      <c r="D38" s="171" t="s">
        <v>568</v>
      </c>
      <c r="E38" s="171" t="s">
        <v>395</v>
      </c>
      <c r="F38" s="172">
        <v>13118061</v>
      </c>
      <c r="G38" s="173">
        <v>0</v>
      </c>
      <c r="H38" s="173">
        <v>0</v>
      </c>
      <c r="I38" s="173">
        <v>0</v>
      </c>
      <c r="J38" s="173">
        <v>0</v>
      </c>
      <c r="K38" s="173">
        <v>0</v>
      </c>
      <c r="L38" s="173">
        <v>0</v>
      </c>
      <c r="M38" s="172">
        <v>13118061</v>
      </c>
      <c r="N38" s="173">
        <v>0</v>
      </c>
      <c r="O38" s="172">
        <v>8305472</v>
      </c>
      <c r="P38" s="172">
        <v>8305472</v>
      </c>
      <c r="Q38" s="173">
        <v>0</v>
      </c>
      <c r="R38" s="172">
        <v>4812589</v>
      </c>
      <c r="S38" s="173">
        <v>0</v>
      </c>
      <c r="T38" s="172">
        <v>8305472</v>
      </c>
      <c r="U38" s="172">
        <v>8305472</v>
      </c>
      <c r="V38" s="172">
        <v>4812589</v>
      </c>
      <c r="W38" s="172">
        <v>8305472</v>
      </c>
      <c r="X38" s="173">
        <v>0</v>
      </c>
      <c r="Y38" s="172">
        <v>8305472</v>
      </c>
      <c r="Z38" s="172">
        <v>8305472</v>
      </c>
      <c r="AA38" s="173">
        <v>0</v>
      </c>
    </row>
    <row r="39" spans="1:27" ht="16.5" hidden="1" customHeight="1" x14ac:dyDescent="0.25">
      <c r="A39" s="171" t="s">
        <v>569</v>
      </c>
      <c r="B39" s="171" t="s">
        <v>468</v>
      </c>
      <c r="C39" s="171" t="s">
        <v>380</v>
      </c>
      <c r="D39" s="171" t="s">
        <v>469</v>
      </c>
      <c r="E39" s="171" t="s">
        <v>395</v>
      </c>
      <c r="F39" s="172">
        <v>39000000</v>
      </c>
      <c r="G39" s="173">
        <v>0</v>
      </c>
      <c r="H39" s="173">
        <v>0</v>
      </c>
      <c r="I39" s="173">
        <v>0</v>
      </c>
      <c r="J39" s="173">
        <v>0</v>
      </c>
      <c r="K39" s="172">
        <v>15000000</v>
      </c>
      <c r="L39" s="173">
        <v>0</v>
      </c>
      <c r="M39" s="172">
        <v>54000000</v>
      </c>
      <c r="N39" s="173">
        <v>0</v>
      </c>
      <c r="O39" s="172">
        <v>28748265.879999999</v>
      </c>
      <c r="P39" s="172">
        <v>28748265.879999999</v>
      </c>
      <c r="Q39" s="173">
        <v>0</v>
      </c>
      <c r="R39" s="172">
        <v>25251734.120000001</v>
      </c>
      <c r="S39" s="173">
        <v>0</v>
      </c>
      <c r="T39" s="172">
        <v>28748265.879999999</v>
      </c>
      <c r="U39" s="172">
        <v>28748265.879999999</v>
      </c>
      <c r="V39" s="172">
        <v>25251734.120000001</v>
      </c>
      <c r="W39" s="172">
        <v>28748265.879999999</v>
      </c>
      <c r="X39" s="173">
        <v>0</v>
      </c>
      <c r="Y39" s="172">
        <v>10615026.130000001</v>
      </c>
      <c r="Z39" s="172">
        <v>10615026.130000001</v>
      </c>
      <c r="AA39" s="172">
        <v>18133239.75</v>
      </c>
    </row>
    <row r="40" spans="1:27" ht="16.5" hidden="1" customHeight="1" x14ac:dyDescent="0.25">
      <c r="A40" s="171" t="s">
        <v>570</v>
      </c>
      <c r="B40" s="171" t="s">
        <v>571</v>
      </c>
      <c r="C40" s="171" t="s">
        <v>380</v>
      </c>
      <c r="D40" s="171" t="s">
        <v>572</v>
      </c>
      <c r="E40" s="171" t="s">
        <v>395</v>
      </c>
      <c r="F40" s="172">
        <v>30000000</v>
      </c>
      <c r="G40" s="173">
        <v>0</v>
      </c>
      <c r="H40" s="173">
        <v>0</v>
      </c>
      <c r="I40" s="173">
        <v>0</v>
      </c>
      <c r="J40" s="173">
        <v>0</v>
      </c>
      <c r="K40" s="173">
        <v>0</v>
      </c>
      <c r="L40" s="173">
        <v>0</v>
      </c>
      <c r="M40" s="172">
        <v>30000000</v>
      </c>
      <c r="N40" s="173">
        <v>0</v>
      </c>
      <c r="O40" s="172">
        <v>24227121</v>
      </c>
      <c r="P40" s="172">
        <v>24227121</v>
      </c>
      <c r="Q40" s="173">
        <v>0</v>
      </c>
      <c r="R40" s="172">
        <v>5772879</v>
      </c>
      <c r="S40" s="173">
        <v>0</v>
      </c>
      <c r="T40" s="172">
        <v>24227121</v>
      </c>
      <c r="U40" s="172">
        <v>24227121</v>
      </c>
      <c r="V40" s="172">
        <v>5772879</v>
      </c>
      <c r="W40" s="172">
        <v>24227121</v>
      </c>
      <c r="X40" s="173">
        <v>0</v>
      </c>
      <c r="Y40" s="172">
        <v>24227121</v>
      </c>
      <c r="Z40" s="172">
        <v>24227121</v>
      </c>
      <c r="AA40" s="173">
        <v>0</v>
      </c>
    </row>
    <row r="41" spans="1:27" ht="16.5" hidden="1" customHeight="1" x14ac:dyDescent="0.25">
      <c r="A41" s="171" t="s">
        <v>378</v>
      </c>
      <c r="B41" s="171" t="s">
        <v>470</v>
      </c>
      <c r="C41" s="171" t="s">
        <v>380</v>
      </c>
      <c r="D41" s="171" t="s">
        <v>471</v>
      </c>
      <c r="E41" s="171" t="s">
        <v>378</v>
      </c>
      <c r="F41" s="172">
        <v>706373250</v>
      </c>
      <c r="G41" s="173">
        <v>0</v>
      </c>
      <c r="H41" s="173">
        <v>0</v>
      </c>
      <c r="I41" s="173">
        <v>0</v>
      </c>
      <c r="J41" s="173">
        <v>0</v>
      </c>
      <c r="K41" s="172">
        <v>36000000</v>
      </c>
      <c r="L41" s="172">
        <v>92943000</v>
      </c>
      <c r="M41" s="172">
        <v>649430250</v>
      </c>
      <c r="N41" s="173">
        <v>0</v>
      </c>
      <c r="O41" s="172">
        <v>570346730</v>
      </c>
      <c r="P41" s="172">
        <v>570346730</v>
      </c>
      <c r="Q41" s="173">
        <v>0</v>
      </c>
      <c r="R41" s="172">
        <v>79083520</v>
      </c>
      <c r="S41" s="173">
        <v>0</v>
      </c>
      <c r="T41" s="172">
        <v>570346730</v>
      </c>
      <c r="U41" s="172">
        <v>570346730</v>
      </c>
      <c r="V41" s="172">
        <v>79083520</v>
      </c>
      <c r="W41" s="172">
        <v>570346730</v>
      </c>
      <c r="X41" s="173">
        <v>0</v>
      </c>
      <c r="Y41" s="172">
        <v>419798151</v>
      </c>
      <c r="Z41" s="172">
        <v>419798151</v>
      </c>
      <c r="AA41" s="172">
        <v>150548579</v>
      </c>
    </row>
    <row r="42" spans="1:27" ht="16.5" hidden="1" customHeight="1" x14ac:dyDescent="0.25">
      <c r="A42" s="171" t="s">
        <v>573</v>
      </c>
      <c r="B42" s="171" t="s">
        <v>472</v>
      </c>
      <c r="C42" s="171" t="s">
        <v>380</v>
      </c>
      <c r="D42" s="171" t="s">
        <v>473</v>
      </c>
      <c r="E42" s="171" t="s">
        <v>395</v>
      </c>
      <c r="F42" s="172">
        <v>2476902</v>
      </c>
      <c r="G42" s="173">
        <v>0</v>
      </c>
      <c r="H42" s="173">
        <v>0</v>
      </c>
      <c r="I42" s="173">
        <v>0</v>
      </c>
      <c r="J42" s="173">
        <v>0</v>
      </c>
      <c r="K42" s="173">
        <v>0</v>
      </c>
      <c r="L42" s="173">
        <v>0</v>
      </c>
      <c r="M42" s="172">
        <v>2476902</v>
      </c>
      <c r="N42" s="173">
        <v>0</v>
      </c>
      <c r="O42" s="172">
        <v>455893</v>
      </c>
      <c r="P42" s="172">
        <v>455893</v>
      </c>
      <c r="Q42" s="173">
        <v>0</v>
      </c>
      <c r="R42" s="172">
        <v>2021009</v>
      </c>
      <c r="S42" s="173">
        <v>0</v>
      </c>
      <c r="T42" s="172">
        <v>455893</v>
      </c>
      <c r="U42" s="172">
        <v>455893</v>
      </c>
      <c r="V42" s="172">
        <v>2021009</v>
      </c>
      <c r="W42" s="172">
        <v>455893</v>
      </c>
      <c r="X42" s="173">
        <v>0</v>
      </c>
      <c r="Y42" s="172">
        <v>455893</v>
      </c>
      <c r="Z42" s="172">
        <v>455893</v>
      </c>
      <c r="AA42" s="173">
        <v>0</v>
      </c>
    </row>
    <row r="43" spans="1:27" ht="16.5" hidden="1" customHeight="1" x14ac:dyDescent="0.25">
      <c r="A43" s="171" t="s">
        <v>574</v>
      </c>
      <c r="B43" s="171" t="s">
        <v>479</v>
      </c>
      <c r="C43" s="171" t="s">
        <v>380</v>
      </c>
      <c r="D43" s="171" t="s">
        <v>480</v>
      </c>
      <c r="E43" s="171" t="s">
        <v>395</v>
      </c>
      <c r="F43" s="172">
        <v>357179873</v>
      </c>
      <c r="G43" s="173">
        <v>0</v>
      </c>
      <c r="H43" s="173">
        <v>0</v>
      </c>
      <c r="I43" s="173">
        <v>0</v>
      </c>
      <c r="J43" s="173">
        <v>0</v>
      </c>
      <c r="K43" s="173">
        <v>0</v>
      </c>
      <c r="L43" s="172">
        <v>10000000</v>
      </c>
      <c r="M43" s="172">
        <v>347179873</v>
      </c>
      <c r="N43" s="173">
        <v>0</v>
      </c>
      <c r="O43" s="172">
        <v>315485183</v>
      </c>
      <c r="P43" s="172">
        <v>315485183</v>
      </c>
      <c r="Q43" s="173">
        <v>0</v>
      </c>
      <c r="R43" s="172">
        <v>31694690</v>
      </c>
      <c r="S43" s="173">
        <v>0</v>
      </c>
      <c r="T43" s="172">
        <v>315485183</v>
      </c>
      <c r="U43" s="172">
        <v>315485183</v>
      </c>
      <c r="V43" s="172">
        <v>31694690</v>
      </c>
      <c r="W43" s="172">
        <v>315485183</v>
      </c>
      <c r="X43" s="173">
        <v>0</v>
      </c>
      <c r="Y43" s="172">
        <v>179547081</v>
      </c>
      <c r="Z43" s="172">
        <v>179547081</v>
      </c>
      <c r="AA43" s="172">
        <v>135938102</v>
      </c>
    </row>
    <row r="44" spans="1:27" ht="16.5" hidden="1" customHeight="1" x14ac:dyDescent="0.25">
      <c r="A44" s="171" t="s">
        <v>575</v>
      </c>
      <c r="B44" s="171" t="s">
        <v>487</v>
      </c>
      <c r="C44" s="171" t="s">
        <v>380</v>
      </c>
      <c r="D44" s="171" t="s">
        <v>488</v>
      </c>
      <c r="E44" s="171" t="s">
        <v>395</v>
      </c>
      <c r="F44" s="172">
        <v>74316475</v>
      </c>
      <c r="G44" s="173">
        <v>0</v>
      </c>
      <c r="H44" s="173">
        <v>0</v>
      </c>
      <c r="I44" s="173">
        <v>0</v>
      </c>
      <c r="J44" s="173">
        <v>0</v>
      </c>
      <c r="K44" s="172">
        <v>26000000</v>
      </c>
      <c r="L44" s="173">
        <v>0</v>
      </c>
      <c r="M44" s="172">
        <v>100316475</v>
      </c>
      <c r="N44" s="173">
        <v>0</v>
      </c>
      <c r="O44" s="172">
        <v>69310472</v>
      </c>
      <c r="P44" s="172">
        <v>69310472</v>
      </c>
      <c r="Q44" s="173">
        <v>0</v>
      </c>
      <c r="R44" s="172">
        <v>31006003</v>
      </c>
      <c r="S44" s="173">
        <v>0</v>
      </c>
      <c r="T44" s="172">
        <v>69310472</v>
      </c>
      <c r="U44" s="172">
        <v>69310472</v>
      </c>
      <c r="V44" s="172">
        <v>31006003</v>
      </c>
      <c r="W44" s="172">
        <v>69310472</v>
      </c>
      <c r="X44" s="173">
        <v>0</v>
      </c>
      <c r="Y44" s="172">
        <v>66699995</v>
      </c>
      <c r="Z44" s="172">
        <v>66699995</v>
      </c>
      <c r="AA44" s="172">
        <v>2610477</v>
      </c>
    </row>
    <row r="45" spans="1:27" ht="16.5" hidden="1" customHeight="1" x14ac:dyDescent="0.25">
      <c r="A45" s="171" t="s">
        <v>576</v>
      </c>
      <c r="B45" s="171" t="s">
        <v>489</v>
      </c>
      <c r="C45" s="171" t="s">
        <v>380</v>
      </c>
      <c r="D45" s="171" t="s">
        <v>490</v>
      </c>
      <c r="E45" s="171" t="s">
        <v>395</v>
      </c>
      <c r="F45" s="172">
        <v>272400000</v>
      </c>
      <c r="G45" s="173">
        <v>0</v>
      </c>
      <c r="H45" s="173">
        <v>0</v>
      </c>
      <c r="I45" s="173">
        <v>0</v>
      </c>
      <c r="J45" s="173">
        <v>0</v>
      </c>
      <c r="K45" s="173">
        <v>0</v>
      </c>
      <c r="L45" s="172">
        <v>82943000</v>
      </c>
      <c r="M45" s="172">
        <v>189457000</v>
      </c>
      <c r="N45" s="173">
        <v>0</v>
      </c>
      <c r="O45" s="172">
        <v>178838000</v>
      </c>
      <c r="P45" s="172">
        <v>178838000</v>
      </c>
      <c r="Q45" s="173">
        <v>0</v>
      </c>
      <c r="R45" s="172">
        <v>10619000</v>
      </c>
      <c r="S45" s="173">
        <v>0</v>
      </c>
      <c r="T45" s="172">
        <v>178838000</v>
      </c>
      <c r="U45" s="172">
        <v>178838000</v>
      </c>
      <c r="V45" s="172">
        <v>10619000</v>
      </c>
      <c r="W45" s="172">
        <v>178838000</v>
      </c>
      <c r="X45" s="173">
        <v>0</v>
      </c>
      <c r="Y45" s="172">
        <v>166838000</v>
      </c>
      <c r="Z45" s="172">
        <v>166838000</v>
      </c>
      <c r="AA45" s="172">
        <v>12000000</v>
      </c>
    </row>
    <row r="46" spans="1:27" ht="16.5" hidden="1" customHeight="1" x14ac:dyDescent="0.25">
      <c r="A46" s="171" t="s">
        <v>378</v>
      </c>
      <c r="B46" s="171" t="s">
        <v>500</v>
      </c>
      <c r="C46" s="171" t="s">
        <v>380</v>
      </c>
      <c r="D46" s="171" t="s">
        <v>501</v>
      </c>
      <c r="E46" s="171" t="s">
        <v>378</v>
      </c>
      <c r="F46" s="172">
        <v>139809600</v>
      </c>
      <c r="G46" s="173">
        <v>0</v>
      </c>
      <c r="H46" s="173">
        <v>0</v>
      </c>
      <c r="I46" s="173">
        <v>0</v>
      </c>
      <c r="J46" s="173">
        <v>0</v>
      </c>
      <c r="K46" s="173">
        <v>0</v>
      </c>
      <c r="L46" s="173">
        <v>0</v>
      </c>
      <c r="M46" s="172">
        <v>139809600</v>
      </c>
      <c r="N46" s="173">
        <v>0</v>
      </c>
      <c r="O46" s="172">
        <v>26396149</v>
      </c>
      <c r="P46" s="172">
        <v>26396149</v>
      </c>
      <c r="Q46" s="173">
        <v>0</v>
      </c>
      <c r="R46" s="172">
        <v>113413451</v>
      </c>
      <c r="S46" s="173">
        <v>0</v>
      </c>
      <c r="T46" s="172">
        <v>26396149</v>
      </c>
      <c r="U46" s="172">
        <v>26396149</v>
      </c>
      <c r="V46" s="172">
        <v>113413451</v>
      </c>
      <c r="W46" s="172">
        <v>26396149</v>
      </c>
      <c r="X46" s="173">
        <v>0</v>
      </c>
      <c r="Y46" s="172">
        <v>26396149</v>
      </c>
      <c r="Z46" s="172">
        <v>26396149</v>
      </c>
      <c r="AA46" s="173">
        <v>0</v>
      </c>
    </row>
    <row r="47" spans="1:27" ht="16.5" customHeight="1" x14ac:dyDescent="0.25">
      <c r="A47" s="171" t="s">
        <v>378</v>
      </c>
      <c r="B47" s="171" t="s">
        <v>502</v>
      </c>
      <c r="C47" s="171" t="s">
        <v>380</v>
      </c>
      <c r="D47" s="171" t="s">
        <v>503</v>
      </c>
      <c r="E47" s="171" t="s">
        <v>378</v>
      </c>
      <c r="F47" s="172">
        <v>139809600</v>
      </c>
      <c r="G47" s="173">
        <v>0</v>
      </c>
      <c r="H47" s="173">
        <v>0</v>
      </c>
      <c r="I47" s="173">
        <v>0</v>
      </c>
      <c r="J47" s="173">
        <v>0</v>
      </c>
      <c r="K47" s="173">
        <v>0</v>
      </c>
      <c r="L47" s="173">
        <v>0</v>
      </c>
      <c r="M47" s="172">
        <v>139809600</v>
      </c>
      <c r="N47" s="173">
        <v>0</v>
      </c>
      <c r="O47" s="172">
        <v>26396149</v>
      </c>
      <c r="P47" s="172">
        <v>26396149</v>
      </c>
      <c r="Q47" s="173">
        <v>0</v>
      </c>
      <c r="R47" s="172">
        <v>113413451</v>
      </c>
      <c r="S47" s="173">
        <v>0</v>
      </c>
      <c r="T47" s="172">
        <v>26396149</v>
      </c>
      <c r="U47" s="172">
        <v>26396149</v>
      </c>
      <c r="V47" s="172">
        <v>113413451</v>
      </c>
      <c r="W47" s="172">
        <v>26396149</v>
      </c>
      <c r="X47" s="173">
        <v>0</v>
      </c>
      <c r="Y47" s="172">
        <v>26396149</v>
      </c>
      <c r="Z47" s="172">
        <v>26396149</v>
      </c>
      <c r="AA47" s="173">
        <v>0</v>
      </c>
    </row>
    <row r="48" spans="1:27" ht="16.5" hidden="1" customHeight="1" x14ac:dyDescent="0.25">
      <c r="A48" s="171" t="s">
        <v>378</v>
      </c>
      <c r="B48" s="171" t="s">
        <v>504</v>
      </c>
      <c r="C48" s="171" t="s">
        <v>380</v>
      </c>
      <c r="D48" s="171" t="s">
        <v>505</v>
      </c>
      <c r="E48" s="171" t="s">
        <v>378</v>
      </c>
      <c r="F48" s="172">
        <v>139809600</v>
      </c>
      <c r="G48" s="173">
        <v>0</v>
      </c>
      <c r="H48" s="173">
        <v>0</v>
      </c>
      <c r="I48" s="173">
        <v>0</v>
      </c>
      <c r="J48" s="173">
        <v>0</v>
      </c>
      <c r="K48" s="173">
        <v>0</v>
      </c>
      <c r="L48" s="173">
        <v>0</v>
      </c>
      <c r="M48" s="172">
        <v>139809600</v>
      </c>
      <c r="N48" s="173">
        <v>0</v>
      </c>
      <c r="O48" s="172">
        <v>26396149</v>
      </c>
      <c r="P48" s="172">
        <v>26396149</v>
      </c>
      <c r="Q48" s="173">
        <v>0</v>
      </c>
      <c r="R48" s="172">
        <v>113413451</v>
      </c>
      <c r="S48" s="173">
        <v>0</v>
      </c>
      <c r="T48" s="172">
        <v>26396149</v>
      </c>
      <c r="U48" s="172">
        <v>26396149</v>
      </c>
      <c r="V48" s="172">
        <v>113413451</v>
      </c>
      <c r="W48" s="172">
        <v>26396149</v>
      </c>
      <c r="X48" s="173">
        <v>0</v>
      </c>
      <c r="Y48" s="172">
        <v>26396149</v>
      </c>
      <c r="Z48" s="172">
        <v>26396149</v>
      </c>
      <c r="AA48" s="173">
        <v>0</v>
      </c>
    </row>
    <row r="49" spans="1:27" ht="16.5" hidden="1" customHeight="1" x14ac:dyDescent="0.25">
      <c r="A49" s="171" t="s">
        <v>577</v>
      </c>
      <c r="B49" s="171" t="s">
        <v>507</v>
      </c>
      <c r="C49" s="171" t="s">
        <v>380</v>
      </c>
      <c r="D49" s="171" t="s">
        <v>508</v>
      </c>
      <c r="E49" s="171" t="s">
        <v>395</v>
      </c>
      <c r="F49" s="172">
        <v>119809609</v>
      </c>
      <c r="G49" s="173">
        <v>0</v>
      </c>
      <c r="H49" s="173">
        <v>0</v>
      </c>
      <c r="I49" s="173">
        <v>0</v>
      </c>
      <c r="J49" s="173">
        <v>0</v>
      </c>
      <c r="K49" s="173">
        <v>0</v>
      </c>
      <c r="L49" s="173">
        <v>0</v>
      </c>
      <c r="M49" s="172">
        <v>119809609</v>
      </c>
      <c r="N49" s="173">
        <v>0</v>
      </c>
      <c r="O49" s="172">
        <v>26396149</v>
      </c>
      <c r="P49" s="172">
        <v>26396149</v>
      </c>
      <c r="Q49" s="173">
        <v>0</v>
      </c>
      <c r="R49" s="172">
        <v>93413460</v>
      </c>
      <c r="S49" s="173">
        <v>0</v>
      </c>
      <c r="T49" s="172">
        <v>26396149</v>
      </c>
      <c r="U49" s="172">
        <v>26396149</v>
      </c>
      <c r="V49" s="172">
        <v>93413460</v>
      </c>
      <c r="W49" s="172">
        <v>26396149</v>
      </c>
      <c r="X49" s="173">
        <v>0</v>
      </c>
      <c r="Y49" s="172">
        <v>26396149</v>
      </c>
      <c r="Z49" s="172">
        <v>26396149</v>
      </c>
      <c r="AA49" s="173">
        <v>0</v>
      </c>
    </row>
    <row r="50" spans="1:27" ht="16.5" hidden="1" customHeight="1" x14ac:dyDescent="0.25">
      <c r="A50" s="171" t="s">
        <v>578</v>
      </c>
      <c r="B50" s="171" t="s">
        <v>507</v>
      </c>
      <c r="C50" s="171" t="s">
        <v>380</v>
      </c>
      <c r="D50" s="171" t="s">
        <v>508</v>
      </c>
      <c r="E50" s="171" t="s">
        <v>442</v>
      </c>
      <c r="F50" s="172">
        <v>19999991</v>
      </c>
      <c r="G50" s="173">
        <v>0</v>
      </c>
      <c r="H50" s="173">
        <v>0</v>
      </c>
      <c r="I50" s="173">
        <v>0</v>
      </c>
      <c r="J50" s="173">
        <v>0</v>
      </c>
      <c r="K50" s="173">
        <v>0</v>
      </c>
      <c r="L50" s="173">
        <v>0</v>
      </c>
      <c r="M50" s="172">
        <v>19999991</v>
      </c>
      <c r="N50" s="173">
        <v>0</v>
      </c>
      <c r="O50" s="173">
        <v>0</v>
      </c>
      <c r="P50" s="173">
        <v>0</v>
      </c>
      <c r="Q50" s="173">
        <v>0</v>
      </c>
      <c r="R50" s="172">
        <v>19999991</v>
      </c>
      <c r="S50" s="173">
        <v>0</v>
      </c>
      <c r="T50" s="173">
        <v>0</v>
      </c>
      <c r="U50" s="173">
        <v>0</v>
      </c>
      <c r="V50" s="172">
        <v>19999991</v>
      </c>
      <c r="W50" s="173">
        <v>0</v>
      </c>
      <c r="X50" s="173">
        <v>0</v>
      </c>
      <c r="Y50" s="173">
        <v>0</v>
      </c>
      <c r="Z50" s="173">
        <v>0</v>
      </c>
      <c r="AA50" s="173">
        <v>0</v>
      </c>
    </row>
    <row r="51" spans="1:27" ht="16.5" hidden="1" customHeight="1" x14ac:dyDescent="0.25">
      <c r="A51" s="171" t="s">
        <v>378</v>
      </c>
      <c r="B51" s="171" t="s">
        <v>509</v>
      </c>
      <c r="C51" s="171" t="s">
        <v>380</v>
      </c>
      <c r="D51" s="171" t="s">
        <v>510</v>
      </c>
      <c r="E51" s="171" t="s">
        <v>378</v>
      </c>
      <c r="F51" s="172">
        <v>16000000</v>
      </c>
      <c r="G51" s="173">
        <v>0</v>
      </c>
      <c r="H51" s="173">
        <v>0</v>
      </c>
      <c r="I51" s="173">
        <v>0</v>
      </c>
      <c r="J51" s="173">
        <v>0</v>
      </c>
      <c r="K51" s="172">
        <v>5937000</v>
      </c>
      <c r="L51" s="173">
        <v>0</v>
      </c>
      <c r="M51" s="172">
        <v>21937000</v>
      </c>
      <c r="N51" s="173">
        <v>0</v>
      </c>
      <c r="O51" s="172">
        <v>21936396</v>
      </c>
      <c r="P51" s="172">
        <v>21936396</v>
      </c>
      <c r="Q51" s="173">
        <v>0</v>
      </c>
      <c r="R51" s="173">
        <v>604</v>
      </c>
      <c r="S51" s="173">
        <v>0</v>
      </c>
      <c r="T51" s="172">
        <v>21936396</v>
      </c>
      <c r="U51" s="172">
        <v>21936396</v>
      </c>
      <c r="V51" s="173">
        <v>604</v>
      </c>
      <c r="W51" s="172">
        <v>21936396</v>
      </c>
      <c r="X51" s="173">
        <v>0</v>
      </c>
      <c r="Y51" s="172">
        <v>21936396</v>
      </c>
      <c r="Z51" s="172">
        <v>21936396</v>
      </c>
      <c r="AA51" s="173">
        <v>0</v>
      </c>
    </row>
    <row r="52" spans="1:27" ht="16.5" hidden="1" customHeight="1" x14ac:dyDescent="0.25">
      <c r="A52" s="171" t="s">
        <v>378</v>
      </c>
      <c r="B52" s="171" t="s">
        <v>511</v>
      </c>
      <c r="C52" s="171" t="s">
        <v>380</v>
      </c>
      <c r="D52" s="171" t="s">
        <v>512</v>
      </c>
      <c r="E52" s="171" t="s">
        <v>378</v>
      </c>
      <c r="F52" s="172">
        <v>16000000</v>
      </c>
      <c r="G52" s="173">
        <v>0</v>
      </c>
      <c r="H52" s="173">
        <v>0</v>
      </c>
      <c r="I52" s="173">
        <v>0</v>
      </c>
      <c r="J52" s="173">
        <v>0</v>
      </c>
      <c r="K52" s="172">
        <v>5937000</v>
      </c>
      <c r="L52" s="173">
        <v>0</v>
      </c>
      <c r="M52" s="172">
        <v>21937000</v>
      </c>
      <c r="N52" s="173">
        <v>0</v>
      </c>
      <c r="O52" s="172">
        <v>21936396</v>
      </c>
      <c r="P52" s="172">
        <v>21936396</v>
      </c>
      <c r="Q52" s="173">
        <v>0</v>
      </c>
      <c r="R52" s="173">
        <v>604</v>
      </c>
      <c r="S52" s="173">
        <v>0</v>
      </c>
      <c r="T52" s="172">
        <v>21936396</v>
      </c>
      <c r="U52" s="172">
        <v>21936396</v>
      </c>
      <c r="V52" s="173">
        <v>604</v>
      </c>
      <c r="W52" s="172">
        <v>21936396</v>
      </c>
      <c r="X52" s="173">
        <v>0</v>
      </c>
      <c r="Y52" s="172">
        <v>21936396</v>
      </c>
      <c r="Z52" s="172">
        <v>21936396</v>
      </c>
      <c r="AA52" s="173">
        <v>0</v>
      </c>
    </row>
    <row r="53" spans="1:27" ht="16.5" customHeight="1" x14ac:dyDescent="0.25">
      <c r="A53" s="171" t="s">
        <v>579</v>
      </c>
      <c r="B53" s="171" t="s">
        <v>514</v>
      </c>
      <c r="C53" s="171" t="s">
        <v>380</v>
      </c>
      <c r="D53" s="171" t="s">
        <v>515</v>
      </c>
      <c r="E53" s="171" t="s">
        <v>395</v>
      </c>
      <c r="F53" s="172">
        <v>16000000</v>
      </c>
      <c r="G53" s="173">
        <v>0</v>
      </c>
      <c r="H53" s="173">
        <v>0</v>
      </c>
      <c r="I53" s="173">
        <v>0</v>
      </c>
      <c r="J53" s="173">
        <v>0</v>
      </c>
      <c r="K53" s="172">
        <v>5937000</v>
      </c>
      <c r="L53" s="173">
        <v>0</v>
      </c>
      <c r="M53" s="172">
        <v>21937000</v>
      </c>
      <c r="N53" s="173">
        <v>0</v>
      </c>
      <c r="O53" s="172">
        <v>21936396</v>
      </c>
      <c r="P53" s="172">
        <v>21936396</v>
      </c>
      <c r="Q53" s="173">
        <v>0</v>
      </c>
      <c r="R53" s="173">
        <v>604</v>
      </c>
      <c r="S53" s="173">
        <v>0</v>
      </c>
      <c r="T53" s="172">
        <v>21936396</v>
      </c>
      <c r="U53" s="172">
        <v>21936396</v>
      </c>
      <c r="V53" s="173">
        <v>604</v>
      </c>
      <c r="W53" s="172">
        <v>21936396</v>
      </c>
      <c r="X53" s="173">
        <v>0</v>
      </c>
      <c r="Y53" s="172">
        <v>21936396</v>
      </c>
      <c r="Z53" s="172">
        <v>21936396</v>
      </c>
      <c r="AA53" s="173">
        <v>0</v>
      </c>
    </row>
    <row r="54" spans="1:27" s="166" customFormat="1" ht="16.5" customHeight="1" x14ac:dyDescent="0.25">
      <c r="A54" s="163" t="s">
        <v>378</v>
      </c>
      <c r="B54" s="163" t="s">
        <v>516</v>
      </c>
      <c r="C54" s="163" t="s">
        <v>380</v>
      </c>
      <c r="D54" s="163" t="s">
        <v>517</v>
      </c>
      <c r="E54" s="163" t="s">
        <v>378</v>
      </c>
      <c r="F54" s="164">
        <v>2707137572</v>
      </c>
      <c r="G54" s="164">
        <v>6707326622.8199997</v>
      </c>
      <c r="H54" s="165">
        <v>0</v>
      </c>
      <c r="I54" s="165">
        <v>0</v>
      </c>
      <c r="J54" s="165">
        <v>0</v>
      </c>
      <c r="K54" s="164">
        <v>694298095</v>
      </c>
      <c r="L54" s="164">
        <v>694298095</v>
      </c>
      <c r="M54" s="164">
        <v>9414464194.8199997</v>
      </c>
      <c r="N54" s="165">
        <v>0</v>
      </c>
      <c r="O54" s="164">
        <v>6113394907.3299999</v>
      </c>
      <c r="P54" s="164">
        <v>6113394907.3299999</v>
      </c>
      <c r="Q54" s="165">
        <v>0</v>
      </c>
      <c r="R54" s="164">
        <v>3301069287.4899998</v>
      </c>
      <c r="S54" s="165">
        <v>0</v>
      </c>
      <c r="T54" s="164">
        <v>6113340707.3299999</v>
      </c>
      <c r="U54" s="164">
        <v>6113340707.3299999</v>
      </c>
      <c r="V54" s="164">
        <v>3301123487.4899998</v>
      </c>
      <c r="W54" s="164">
        <v>6113340707.3299999</v>
      </c>
      <c r="X54" s="165">
        <v>0</v>
      </c>
      <c r="Y54" s="164">
        <v>5974500540.3299999</v>
      </c>
      <c r="Z54" s="164">
        <v>5974500540.3299999</v>
      </c>
      <c r="AA54" s="164">
        <v>138840167</v>
      </c>
    </row>
    <row r="55" spans="1:27" ht="16.5" hidden="1" customHeight="1" x14ac:dyDescent="0.25">
      <c r="A55" s="171" t="s">
        <v>378</v>
      </c>
      <c r="B55" s="171" t="s">
        <v>518</v>
      </c>
      <c r="C55" s="171" t="s">
        <v>380</v>
      </c>
      <c r="D55" s="171" t="s">
        <v>519</v>
      </c>
      <c r="E55" s="171" t="s">
        <v>378</v>
      </c>
      <c r="F55" s="172">
        <v>2707137572</v>
      </c>
      <c r="G55" s="172">
        <v>5517326622.8199997</v>
      </c>
      <c r="H55" s="173">
        <v>0</v>
      </c>
      <c r="I55" s="173">
        <v>0</v>
      </c>
      <c r="J55" s="173">
        <v>0</v>
      </c>
      <c r="K55" s="172">
        <v>584298095</v>
      </c>
      <c r="L55" s="172">
        <v>694298095</v>
      </c>
      <c r="M55" s="172">
        <v>8114464194.8199997</v>
      </c>
      <c r="N55" s="173">
        <v>0</v>
      </c>
      <c r="O55" s="172">
        <v>5063394907.3299999</v>
      </c>
      <c r="P55" s="172">
        <v>5063394907.3299999</v>
      </c>
      <c r="Q55" s="173">
        <v>0</v>
      </c>
      <c r="R55" s="172">
        <v>3051069287.4899998</v>
      </c>
      <c r="S55" s="173">
        <v>0</v>
      </c>
      <c r="T55" s="172">
        <v>5063340707.3299999</v>
      </c>
      <c r="U55" s="172">
        <v>5063340707.3299999</v>
      </c>
      <c r="V55" s="172">
        <v>3051123487.4899998</v>
      </c>
      <c r="W55" s="172">
        <v>5063340707.3299999</v>
      </c>
      <c r="X55" s="173">
        <v>0</v>
      </c>
      <c r="Y55" s="172">
        <v>4924500540.3299999</v>
      </c>
      <c r="Z55" s="172">
        <v>4924500540.3299999</v>
      </c>
      <c r="AA55" s="172">
        <v>138840167</v>
      </c>
    </row>
    <row r="56" spans="1:27" ht="16.5" hidden="1" customHeight="1" x14ac:dyDescent="0.25">
      <c r="A56" s="171" t="s">
        <v>378</v>
      </c>
      <c r="B56" s="171" t="s">
        <v>580</v>
      </c>
      <c r="C56" s="171" t="s">
        <v>380</v>
      </c>
      <c r="D56" s="171" t="s">
        <v>581</v>
      </c>
      <c r="E56" s="171" t="s">
        <v>378</v>
      </c>
      <c r="F56" s="173">
        <v>0</v>
      </c>
      <c r="G56" s="172">
        <v>220300000</v>
      </c>
      <c r="H56" s="173">
        <v>0</v>
      </c>
      <c r="I56" s="173">
        <v>0</v>
      </c>
      <c r="J56" s="173">
        <v>0</v>
      </c>
      <c r="K56" s="173">
        <v>0</v>
      </c>
      <c r="L56" s="173">
        <v>0</v>
      </c>
      <c r="M56" s="172">
        <v>220300000</v>
      </c>
      <c r="N56" s="173">
        <v>0</v>
      </c>
      <c r="O56" s="172">
        <v>157579764</v>
      </c>
      <c r="P56" s="172">
        <v>157579764</v>
      </c>
      <c r="Q56" s="173">
        <v>0</v>
      </c>
      <c r="R56" s="172">
        <v>62720236</v>
      </c>
      <c r="S56" s="173">
        <v>0</v>
      </c>
      <c r="T56" s="172">
        <v>157579764</v>
      </c>
      <c r="U56" s="172">
        <v>157579764</v>
      </c>
      <c r="V56" s="172">
        <v>62720236</v>
      </c>
      <c r="W56" s="172">
        <v>157579764</v>
      </c>
      <c r="X56" s="173">
        <v>0</v>
      </c>
      <c r="Y56" s="172">
        <v>157579764</v>
      </c>
      <c r="Z56" s="172">
        <v>157579764</v>
      </c>
      <c r="AA56" s="173">
        <v>0</v>
      </c>
    </row>
    <row r="57" spans="1:27" ht="16.5" hidden="1" customHeight="1" x14ac:dyDescent="0.25">
      <c r="A57" s="171" t="s">
        <v>378</v>
      </c>
      <c r="B57" s="171" t="s">
        <v>582</v>
      </c>
      <c r="C57" s="171" t="s">
        <v>380</v>
      </c>
      <c r="D57" s="171" t="s">
        <v>583</v>
      </c>
      <c r="E57" s="171" t="s">
        <v>378</v>
      </c>
      <c r="F57" s="173">
        <v>0</v>
      </c>
      <c r="G57" s="172">
        <v>220300000</v>
      </c>
      <c r="H57" s="173">
        <v>0</v>
      </c>
      <c r="I57" s="173">
        <v>0</v>
      </c>
      <c r="J57" s="173">
        <v>0</v>
      </c>
      <c r="K57" s="173">
        <v>0</v>
      </c>
      <c r="L57" s="173">
        <v>0</v>
      </c>
      <c r="M57" s="172">
        <v>220300000</v>
      </c>
      <c r="N57" s="173">
        <v>0</v>
      </c>
      <c r="O57" s="172">
        <v>157579764</v>
      </c>
      <c r="P57" s="172">
        <v>157579764</v>
      </c>
      <c r="Q57" s="173">
        <v>0</v>
      </c>
      <c r="R57" s="172">
        <v>62720236</v>
      </c>
      <c r="S57" s="173">
        <v>0</v>
      </c>
      <c r="T57" s="172">
        <v>157579764</v>
      </c>
      <c r="U57" s="172">
        <v>157579764</v>
      </c>
      <c r="V57" s="172">
        <v>62720236</v>
      </c>
      <c r="W57" s="172">
        <v>157579764</v>
      </c>
      <c r="X57" s="173">
        <v>0</v>
      </c>
      <c r="Y57" s="172">
        <v>157579764</v>
      </c>
      <c r="Z57" s="172">
        <v>157579764</v>
      </c>
      <c r="AA57" s="173">
        <v>0</v>
      </c>
    </row>
    <row r="58" spans="1:27" s="177" customFormat="1" ht="29.25" customHeight="1" x14ac:dyDescent="0.25">
      <c r="A58" s="174" t="s">
        <v>584</v>
      </c>
      <c r="B58" s="174" t="s">
        <v>585</v>
      </c>
      <c r="C58" s="174" t="s">
        <v>380</v>
      </c>
      <c r="D58" s="174" t="s">
        <v>586</v>
      </c>
      <c r="E58" s="174" t="s">
        <v>587</v>
      </c>
      <c r="F58" s="175">
        <v>0</v>
      </c>
      <c r="G58" s="176">
        <v>150000000</v>
      </c>
      <c r="H58" s="175">
        <v>0</v>
      </c>
      <c r="I58" s="175">
        <v>0</v>
      </c>
      <c r="J58" s="175">
        <v>0</v>
      </c>
      <c r="K58" s="175">
        <v>0</v>
      </c>
      <c r="L58" s="175">
        <v>0</v>
      </c>
      <c r="M58" s="176">
        <v>150000000</v>
      </c>
      <c r="N58" s="175">
        <v>0</v>
      </c>
      <c r="O58" s="176">
        <v>149306164</v>
      </c>
      <c r="P58" s="176">
        <v>149306164</v>
      </c>
      <c r="Q58" s="175">
        <v>0</v>
      </c>
      <c r="R58" s="176">
        <v>693836</v>
      </c>
      <c r="S58" s="175">
        <v>0</v>
      </c>
      <c r="T58" s="176">
        <v>149306164</v>
      </c>
      <c r="U58" s="176">
        <v>149306164</v>
      </c>
      <c r="V58" s="176">
        <v>693836</v>
      </c>
      <c r="W58" s="176">
        <v>149306164</v>
      </c>
      <c r="X58" s="175">
        <v>0</v>
      </c>
      <c r="Y58" s="176">
        <v>149306164</v>
      </c>
      <c r="Z58" s="176">
        <v>149306164</v>
      </c>
      <c r="AA58" s="175">
        <v>0</v>
      </c>
    </row>
    <row r="59" spans="1:27" s="181" customFormat="1" ht="26.25" customHeight="1" x14ac:dyDescent="0.25">
      <c r="A59" s="178" t="s">
        <v>588</v>
      </c>
      <c r="B59" s="178" t="s">
        <v>589</v>
      </c>
      <c r="C59" s="178" t="s">
        <v>380</v>
      </c>
      <c r="D59" s="178" t="s">
        <v>590</v>
      </c>
      <c r="E59" s="178" t="s">
        <v>587</v>
      </c>
      <c r="F59" s="179">
        <v>0</v>
      </c>
      <c r="G59" s="180">
        <v>70300000</v>
      </c>
      <c r="H59" s="179">
        <v>0</v>
      </c>
      <c r="I59" s="179">
        <v>0</v>
      </c>
      <c r="J59" s="179">
        <v>0</v>
      </c>
      <c r="K59" s="179">
        <v>0</v>
      </c>
      <c r="L59" s="179">
        <v>0</v>
      </c>
      <c r="M59" s="180">
        <v>70300000</v>
      </c>
      <c r="N59" s="179">
        <v>0</v>
      </c>
      <c r="O59" s="180">
        <v>8273600</v>
      </c>
      <c r="P59" s="180">
        <v>8273600</v>
      </c>
      <c r="Q59" s="179">
        <v>0</v>
      </c>
      <c r="R59" s="180">
        <v>62026400</v>
      </c>
      <c r="S59" s="179">
        <v>0</v>
      </c>
      <c r="T59" s="180">
        <v>8273600</v>
      </c>
      <c r="U59" s="180">
        <v>8273600</v>
      </c>
      <c r="V59" s="180">
        <v>62026400</v>
      </c>
      <c r="W59" s="180">
        <v>8273600</v>
      </c>
      <c r="X59" s="179">
        <v>0</v>
      </c>
      <c r="Y59" s="180">
        <v>8273600</v>
      </c>
      <c r="Z59" s="180">
        <v>8273600</v>
      </c>
      <c r="AA59" s="179">
        <v>0</v>
      </c>
    </row>
    <row r="60" spans="1:27" ht="16.5" hidden="1" customHeight="1" x14ac:dyDescent="0.25">
      <c r="A60" s="171" t="s">
        <v>378</v>
      </c>
      <c r="B60" s="171" t="s">
        <v>520</v>
      </c>
      <c r="C60" s="171" t="s">
        <v>380</v>
      </c>
      <c r="D60" s="171" t="s">
        <v>471</v>
      </c>
      <c r="E60" s="171" t="s">
        <v>378</v>
      </c>
      <c r="F60" s="172">
        <v>2707137572</v>
      </c>
      <c r="G60" s="172">
        <v>5297026622.8199997</v>
      </c>
      <c r="H60" s="173">
        <v>0</v>
      </c>
      <c r="I60" s="173">
        <v>0</v>
      </c>
      <c r="J60" s="173">
        <v>0</v>
      </c>
      <c r="K60" s="172">
        <v>584298095</v>
      </c>
      <c r="L60" s="172">
        <v>694298095</v>
      </c>
      <c r="M60" s="172">
        <v>7894164194.8199997</v>
      </c>
      <c r="N60" s="173">
        <v>0</v>
      </c>
      <c r="O60" s="172">
        <v>4905815143.3299999</v>
      </c>
      <c r="P60" s="172">
        <v>4905815143.3299999</v>
      </c>
      <c r="Q60" s="173">
        <v>0</v>
      </c>
      <c r="R60" s="172">
        <v>2988349051.4899998</v>
      </c>
      <c r="S60" s="173">
        <v>0</v>
      </c>
      <c r="T60" s="172">
        <v>4905760943.3299999</v>
      </c>
      <c r="U60" s="172">
        <v>4905760943.3299999</v>
      </c>
      <c r="V60" s="172">
        <v>2988403251.4899998</v>
      </c>
      <c r="W60" s="172">
        <v>4905760943.3299999</v>
      </c>
      <c r="X60" s="173">
        <v>0</v>
      </c>
      <c r="Y60" s="172">
        <v>4766920776.3299999</v>
      </c>
      <c r="Z60" s="172">
        <v>4766920776.3299999</v>
      </c>
      <c r="AA60" s="172">
        <v>138840167</v>
      </c>
    </row>
    <row r="61" spans="1:27" ht="33.75" hidden="1" customHeight="1" x14ac:dyDescent="0.25">
      <c r="A61" s="171" t="s">
        <v>378</v>
      </c>
      <c r="B61" s="171" t="s">
        <v>521</v>
      </c>
      <c r="C61" s="171" t="s">
        <v>380</v>
      </c>
      <c r="D61" s="171" t="s">
        <v>473</v>
      </c>
      <c r="E61" s="171" t="s">
        <v>378</v>
      </c>
      <c r="F61" s="172">
        <v>62800427</v>
      </c>
      <c r="G61" s="172">
        <v>325000000</v>
      </c>
      <c r="H61" s="173">
        <v>0</v>
      </c>
      <c r="I61" s="173">
        <v>0</v>
      </c>
      <c r="J61" s="173">
        <v>0</v>
      </c>
      <c r="K61" s="173">
        <v>0</v>
      </c>
      <c r="L61" s="172">
        <v>23000000</v>
      </c>
      <c r="M61" s="172">
        <v>364800427</v>
      </c>
      <c r="N61" s="173">
        <v>0</v>
      </c>
      <c r="O61" s="172">
        <v>123532410</v>
      </c>
      <c r="P61" s="172">
        <v>123532410</v>
      </c>
      <c r="Q61" s="173">
        <v>0</v>
      </c>
      <c r="R61" s="172">
        <v>241268017</v>
      </c>
      <c r="S61" s="173">
        <v>0</v>
      </c>
      <c r="T61" s="172">
        <v>123478210</v>
      </c>
      <c r="U61" s="172">
        <v>123478210</v>
      </c>
      <c r="V61" s="172">
        <v>241322217</v>
      </c>
      <c r="W61" s="172">
        <v>123478210</v>
      </c>
      <c r="X61" s="173">
        <v>0</v>
      </c>
      <c r="Y61" s="172">
        <v>122173203</v>
      </c>
      <c r="Z61" s="172">
        <v>122173203</v>
      </c>
      <c r="AA61" s="172">
        <v>1305007</v>
      </c>
    </row>
    <row r="62" spans="1:27" s="181" customFormat="1" ht="33" x14ac:dyDescent="0.25">
      <c r="A62" s="178" t="s">
        <v>591</v>
      </c>
      <c r="B62" s="178" t="s">
        <v>183</v>
      </c>
      <c r="C62" s="178" t="s">
        <v>380</v>
      </c>
      <c r="D62" s="178" t="s">
        <v>523</v>
      </c>
      <c r="E62" s="178" t="s">
        <v>395</v>
      </c>
      <c r="F62" s="180">
        <v>62800427</v>
      </c>
      <c r="G62" s="180">
        <v>150000000</v>
      </c>
      <c r="H62" s="179">
        <v>0</v>
      </c>
      <c r="I62" s="179">
        <v>0</v>
      </c>
      <c r="J62" s="179">
        <v>0</v>
      </c>
      <c r="K62" s="179">
        <v>0</v>
      </c>
      <c r="L62" s="180">
        <v>23000000</v>
      </c>
      <c r="M62" s="180">
        <v>189800427</v>
      </c>
      <c r="N62" s="179">
        <v>0</v>
      </c>
      <c r="O62" s="180">
        <v>123532410</v>
      </c>
      <c r="P62" s="180">
        <v>123532410</v>
      </c>
      <c r="Q62" s="179">
        <v>0</v>
      </c>
      <c r="R62" s="180">
        <v>66268017</v>
      </c>
      <c r="S62" s="179">
        <v>0</v>
      </c>
      <c r="T62" s="180">
        <v>123478210</v>
      </c>
      <c r="U62" s="180">
        <v>123478210</v>
      </c>
      <c r="V62" s="180">
        <v>66322217</v>
      </c>
      <c r="W62" s="180">
        <v>123478210</v>
      </c>
      <c r="X62" s="179">
        <v>0</v>
      </c>
      <c r="Y62" s="180">
        <v>122173203</v>
      </c>
      <c r="Z62" s="180">
        <v>122173203</v>
      </c>
      <c r="AA62" s="180">
        <v>1305007</v>
      </c>
    </row>
    <row r="63" spans="1:27" s="185" customFormat="1" ht="33" x14ac:dyDescent="0.25">
      <c r="A63" s="182" t="s">
        <v>592</v>
      </c>
      <c r="B63" s="182" t="s">
        <v>593</v>
      </c>
      <c r="C63" s="182" t="s">
        <v>380</v>
      </c>
      <c r="D63" s="182" t="s">
        <v>594</v>
      </c>
      <c r="E63" s="182" t="s">
        <v>395</v>
      </c>
      <c r="F63" s="183">
        <v>0</v>
      </c>
      <c r="G63" s="184">
        <v>175000000</v>
      </c>
      <c r="H63" s="183">
        <v>0</v>
      </c>
      <c r="I63" s="183">
        <v>0</v>
      </c>
      <c r="J63" s="183">
        <v>0</v>
      </c>
      <c r="K63" s="183">
        <v>0</v>
      </c>
      <c r="L63" s="183">
        <v>0</v>
      </c>
      <c r="M63" s="184">
        <v>175000000</v>
      </c>
      <c r="N63" s="183">
        <v>0</v>
      </c>
      <c r="O63" s="183">
        <v>0</v>
      </c>
      <c r="P63" s="183">
        <v>0</v>
      </c>
      <c r="Q63" s="183">
        <v>0</v>
      </c>
      <c r="R63" s="184">
        <v>175000000</v>
      </c>
      <c r="S63" s="183">
        <v>0</v>
      </c>
      <c r="T63" s="183">
        <v>0</v>
      </c>
      <c r="U63" s="183">
        <v>0</v>
      </c>
      <c r="V63" s="184">
        <v>175000000</v>
      </c>
      <c r="W63" s="183">
        <v>0</v>
      </c>
      <c r="X63" s="183">
        <v>0</v>
      </c>
      <c r="Y63" s="183">
        <v>0</v>
      </c>
      <c r="Z63" s="183">
        <v>0</v>
      </c>
      <c r="AA63" s="183">
        <v>0</v>
      </c>
    </row>
    <row r="64" spans="1:27" ht="22.5" hidden="1" x14ac:dyDescent="0.25">
      <c r="A64" s="171" t="s">
        <v>378</v>
      </c>
      <c r="B64" s="171" t="s">
        <v>524</v>
      </c>
      <c r="C64" s="171" t="s">
        <v>380</v>
      </c>
      <c r="D64" s="171" t="s">
        <v>480</v>
      </c>
      <c r="E64" s="171" t="s">
        <v>378</v>
      </c>
      <c r="F64" s="172">
        <v>331608488</v>
      </c>
      <c r="G64" s="172">
        <v>1978268750</v>
      </c>
      <c r="H64" s="173">
        <v>0</v>
      </c>
      <c r="I64" s="173">
        <v>0</v>
      </c>
      <c r="J64" s="173">
        <v>0</v>
      </c>
      <c r="K64" s="172">
        <v>448279948</v>
      </c>
      <c r="L64" s="172">
        <v>73013147</v>
      </c>
      <c r="M64" s="172">
        <v>2685144039</v>
      </c>
      <c r="N64" s="173">
        <v>0</v>
      </c>
      <c r="O64" s="172">
        <v>884900706</v>
      </c>
      <c r="P64" s="172">
        <v>884900706</v>
      </c>
      <c r="Q64" s="173">
        <v>0</v>
      </c>
      <c r="R64" s="172">
        <v>1800243333</v>
      </c>
      <c r="S64" s="173">
        <v>0</v>
      </c>
      <c r="T64" s="172">
        <v>884900706</v>
      </c>
      <c r="U64" s="172">
        <v>884900706</v>
      </c>
      <c r="V64" s="172">
        <v>1800243333</v>
      </c>
      <c r="W64" s="172">
        <v>884900706</v>
      </c>
      <c r="X64" s="173">
        <v>0</v>
      </c>
      <c r="Y64" s="172">
        <v>808165535</v>
      </c>
      <c r="Z64" s="172">
        <v>808165535</v>
      </c>
      <c r="AA64" s="172">
        <v>76735171</v>
      </c>
    </row>
    <row r="65" spans="1:27" s="177" customFormat="1" ht="22.5" x14ac:dyDescent="0.25">
      <c r="A65" s="174" t="s">
        <v>595</v>
      </c>
      <c r="B65" s="174" t="s">
        <v>542</v>
      </c>
      <c r="C65" s="174" t="s">
        <v>380</v>
      </c>
      <c r="D65" s="174" t="s">
        <v>543</v>
      </c>
      <c r="E65" s="174" t="s">
        <v>395</v>
      </c>
      <c r="F65" s="176">
        <v>226483488</v>
      </c>
      <c r="G65" s="175">
        <v>0</v>
      </c>
      <c r="H65" s="175">
        <v>0</v>
      </c>
      <c r="I65" s="175">
        <v>0</v>
      </c>
      <c r="J65" s="175">
        <v>0</v>
      </c>
      <c r="K65" s="175">
        <v>0</v>
      </c>
      <c r="L65" s="176">
        <v>73013147</v>
      </c>
      <c r="M65" s="176">
        <v>153470341</v>
      </c>
      <c r="N65" s="175">
        <v>0</v>
      </c>
      <c r="O65" s="176">
        <v>153470341</v>
      </c>
      <c r="P65" s="176">
        <v>153470341</v>
      </c>
      <c r="Q65" s="175">
        <v>0</v>
      </c>
      <c r="R65" s="175">
        <v>0</v>
      </c>
      <c r="S65" s="175">
        <v>0</v>
      </c>
      <c r="T65" s="176">
        <v>153470341</v>
      </c>
      <c r="U65" s="176">
        <v>153470341</v>
      </c>
      <c r="V65" s="175">
        <v>0</v>
      </c>
      <c r="W65" s="176">
        <v>153470341</v>
      </c>
      <c r="X65" s="175">
        <v>0</v>
      </c>
      <c r="Y65" s="176">
        <v>76735170</v>
      </c>
      <c r="Z65" s="176">
        <v>76735170</v>
      </c>
      <c r="AA65" s="176">
        <v>76735171</v>
      </c>
    </row>
    <row r="66" spans="1:27" s="181" customFormat="1" ht="22.5" x14ac:dyDescent="0.25">
      <c r="A66" s="178" t="s">
        <v>596</v>
      </c>
      <c r="B66" s="178" t="s">
        <v>179</v>
      </c>
      <c r="C66" s="178" t="s">
        <v>380</v>
      </c>
      <c r="D66" s="178" t="s">
        <v>181</v>
      </c>
      <c r="E66" s="178" t="s">
        <v>395</v>
      </c>
      <c r="F66" s="180">
        <v>105125000</v>
      </c>
      <c r="G66" s="180">
        <v>178268750</v>
      </c>
      <c r="H66" s="179">
        <v>0</v>
      </c>
      <c r="I66" s="179">
        <v>0</v>
      </c>
      <c r="J66" s="179">
        <v>0</v>
      </c>
      <c r="K66" s="180">
        <v>448279948</v>
      </c>
      <c r="L66" s="179">
        <v>0</v>
      </c>
      <c r="M66" s="180">
        <v>731673698</v>
      </c>
      <c r="N66" s="179">
        <v>0</v>
      </c>
      <c r="O66" s="180">
        <v>731430365</v>
      </c>
      <c r="P66" s="180">
        <v>731430365</v>
      </c>
      <c r="Q66" s="179">
        <v>0</v>
      </c>
      <c r="R66" s="180">
        <v>243333</v>
      </c>
      <c r="S66" s="179">
        <v>0</v>
      </c>
      <c r="T66" s="180">
        <v>731430365</v>
      </c>
      <c r="U66" s="180">
        <v>731430365</v>
      </c>
      <c r="V66" s="180">
        <v>243333</v>
      </c>
      <c r="W66" s="180">
        <v>731430365</v>
      </c>
      <c r="X66" s="179">
        <v>0</v>
      </c>
      <c r="Y66" s="180">
        <v>731430365</v>
      </c>
      <c r="Z66" s="180">
        <v>731430365</v>
      </c>
      <c r="AA66" s="179">
        <v>0</v>
      </c>
    </row>
    <row r="67" spans="1:27" s="185" customFormat="1" ht="22.5" x14ac:dyDescent="0.25">
      <c r="A67" s="182" t="s">
        <v>597</v>
      </c>
      <c r="B67" s="182" t="s">
        <v>598</v>
      </c>
      <c r="C67" s="182" t="s">
        <v>380</v>
      </c>
      <c r="D67" s="182" t="s">
        <v>599</v>
      </c>
      <c r="E67" s="182" t="s">
        <v>395</v>
      </c>
      <c r="F67" s="183">
        <v>0</v>
      </c>
      <c r="G67" s="184">
        <v>1800000000</v>
      </c>
      <c r="H67" s="183">
        <v>0</v>
      </c>
      <c r="I67" s="183">
        <v>0</v>
      </c>
      <c r="J67" s="183">
        <v>0</v>
      </c>
      <c r="K67" s="183">
        <v>0</v>
      </c>
      <c r="L67" s="183">
        <v>0</v>
      </c>
      <c r="M67" s="184">
        <v>1800000000</v>
      </c>
      <c r="N67" s="183">
        <v>0</v>
      </c>
      <c r="O67" s="183">
        <v>0</v>
      </c>
      <c r="P67" s="183">
        <v>0</v>
      </c>
      <c r="Q67" s="183">
        <v>0</v>
      </c>
      <c r="R67" s="184">
        <v>1800000000</v>
      </c>
      <c r="S67" s="183">
        <v>0</v>
      </c>
      <c r="T67" s="183">
        <v>0</v>
      </c>
      <c r="U67" s="183">
        <v>0</v>
      </c>
      <c r="V67" s="184">
        <v>1800000000</v>
      </c>
      <c r="W67" s="183">
        <v>0</v>
      </c>
      <c r="X67" s="183">
        <v>0</v>
      </c>
      <c r="Y67" s="183">
        <v>0</v>
      </c>
      <c r="Z67" s="183">
        <v>0</v>
      </c>
      <c r="AA67" s="183">
        <v>0</v>
      </c>
    </row>
    <row r="68" spans="1:27" ht="16.5" hidden="1" customHeight="1" x14ac:dyDescent="0.25">
      <c r="A68" s="171" t="s">
        <v>378</v>
      </c>
      <c r="B68" s="171" t="s">
        <v>600</v>
      </c>
      <c r="C68" s="171" t="s">
        <v>380</v>
      </c>
      <c r="D68" s="171" t="s">
        <v>601</v>
      </c>
      <c r="E68" s="171" t="s">
        <v>378</v>
      </c>
      <c r="F68" s="173">
        <v>0</v>
      </c>
      <c r="G68" s="172">
        <v>100000000</v>
      </c>
      <c r="H68" s="173">
        <v>0</v>
      </c>
      <c r="I68" s="173">
        <v>0</v>
      </c>
      <c r="J68" s="173">
        <v>0</v>
      </c>
      <c r="K68" s="173">
        <v>0</v>
      </c>
      <c r="L68" s="173">
        <v>0</v>
      </c>
      <c r="M68" s="172">
        <v>100000000</v>
      </c>
      <c r="N68" s="173">
        <v>0</v>
      </c>
      <c r="O68" s="173">
        <v>0</v>
      </c>
      <c r="P68" s="173">
        <v>0</v>
      </c>
      <c r="Q68" s="173">
        <v>0</v>
      </c>
      <c r="R68" s="172">
        <v>100000000</v>
      </c>
      <c r="S68" s="173">
        <v>0</v>
      </c>
      <c r="T68" s="173">
        <v>0</v>
      </c>
      <c r="U68" s="173">
        <v>0</v>
      </c>
      <c r="V68" s="172">
        <v>100000000</v>
      </c>
      <c r="W68" s="173">
        <v>0</v>
      </c>
      <c r="X68" s="173">
        <v>0</v>
      </c>
      <c r="Y68" s="173">
        <v>0</v>
      </c>
      <c r="Z68" s="173">
        <v>0</v>
      </c>
      <c r="AA68" s="173">
        <v>0</v>
      </c>
    </row>
    <row r="69" spans="1:27" s="185" customFormat="1" ht="16.5" customHeight="1" x14ac:dyDescent="0.25">
      <c r="A69" s="182" t="s">
        <v>602</v>
      </c>
      <c r="B69" s="182" t="s">
        <v>603</v>
      </c>
      <c r="C69" s="182" t="s">
        <v>380</v>
      </c>
      <c r="D69" s="182" t="s">
        <v>604</v>
      </c>
      <c r="E69" s="182" t="s">
        <v>499</v>
      </c>
      <c r="F69" s="183">
        <v>0</v>
      </c>
      <c r="G69" s="184">
        <v>100000000</v>
      </c>
      <c r="H69" s="183">
        <v>0</v>
      </c>
      <c r="I69" s="183">
        <v>0</v>
      </c>
      <c r="J69" s="183">
        <v>0</v>
      </c>
      <c r="K69" s="183">
        <v>0</v>
      </c>
      <c r="L69" s="183">
        <v>0</v>
      </c>
      <c r="M69" s="184">
        <v>100000000</v>
      </c>
      <c r="N69" s="183">
        <v>0</v>
      </c>
      <c r="O69" s="183">
        <v>0</v>
      </c>
      <c r="P69" s="183">
        <v>0</v>
      </c>
      <c r="Q69" s="183">
        <v>0</v>
      </c>
      <c r="R69" s="184">
        <v>100000000</v>
      </c>
      <c r="S69" s="183">
        <v>0</v>
      </c>
      <c r="T69" s="183">
        <v>0</v>
      </c>
      <c r="U69" s="183">
        <v>0</v>
      </c>
      <c r="V69" s="184">
        <v>100000000</v>
      </c>
      <c r="W69" s="183">
        <v>0</v>
      </c>
      <c r="X69" s="183">
        <v>0</v>
      </c>
      <c r="Y69" s="183">
        <v>0</v>
      </c>
      <c r="Z69" s="183">
        <v>0</v>
      </c>
      <c r="AA69" s="183">
        <v>0</v>
      </c>
    </row>
    <row r="70" spans="1:27" ht="16.5" hidden="1" customHeight="1" x14ac:dyDescent="0.25">
      <c r="A70" s="171" t="s">
        <v>378</v>
      </c>
      <c r="B70" s="171" t="s">
        <v>526</v>
      </c>
      <c r="C70" s="171" t="s">
        <v>380</v>
      </c>
      <c r="D70" s="171" t="s">
        <v>490</v>
      </c>
      <c r="E70" s="171" t="s">
        <v>378</v>
      </c>
      <c r="F70" s="172">
        <v>2312728657</v>
      </c>
      <c r="G70" s="172">
        <v>2893757872.8200002</v>
      </c>
      <c r="H70" s="173">
        <v>0</v>
      </c>
      <c r="I70" s="173">
        <v>0</v>
      </c>
      <c r="J70" s="173">
        <v>0</v>
      </c>
      <c r="K70" s="172">
        <v>136018147</v>
      </c>
      <c r="L70" s="172">
        <v>598284948</v>
      </c>
      <c r="M70" s="172">
        <v>4744219728.8199997</v>
      </c>
      <c r="N70" s="173">
        <v>0</v>
      </c>
      <c r="O70" s="172">
        <v>3897382027.3299999</v>
      </c>
      <c r="P70" s="172">
        <v>3897382027.3299999</v>
      </c>
      <c r="Q70" s="173">
        <v>0</v>
      </c>
      <c r="R70" s="172">
        <v>846837701.49000001</v>
      </c>
      <c r="S70" s="173">
        <v>0</v>
      </c>
      <c r="T70" s="172">
        <v>3897382027.3299999</v>
      </c>
      <c r="U70" s="172">
        <v>3897382027.3299999</v>
      </c>
      <c r="V70" s="172">
        <v>846837701.49000001</v>
      </c>
      <c r="W70" s="172">
        <v>3897382027.3299999</v>
      </c>
      <c r="X70" s="173">
        <v>0</v>
      </c>
      <c r="Y70" s="172">
        <v>3836582038.3299999</v>
      </c>
      <c r="Z70" s="172">
        <v>3836582038.3299999</v>
      </c>
      <c r="AA70" s="172">
        <v>60799989</v>
      </c>
    </row>
    <row r="71" spans="1:27" s="189" customFormat="1" ht="16.5" customHeight="1" x14ac:dyDescent="0.25">
      <c r="A71" s="186" t="s">
        <v>605</v>
      </c>
      <c r="B71" s="186" t="s">
        <v>528</v>
      </c>
      <c r="C71" s="186" t="s">
        <v>380</v>
      </c>
      <c r="D71" s="186" t="s">
        <v>529</v>
      </c>
      <c r="E71" s="186" t="s">
        <v>442</v>
      </c>
      <c r="F71" s="187">
        <v>10000009</v>
      </c>
      <c r="G71" s="188">
        <v>0</v>
      </c>
      <c r="H71" s="188">
        <v>0</v>
      </c>
      <c r="I71" s="188">
        <v>0</v>
      </c>
      <c r="J71" s="188">
        <v>0</v>
      </c>
      <c r="K71" s="188">
        <v>0</v>
      </c>
      <c r="L71" s="188">
        <v>0</v>
      </c>
      <c r="M71" s="187">
        <v>10000009</v>
      </c>
      <c r="N71" s="188">
        <v>0</v>
      </c>
      <c r="O71" s="187">
        <v>10000000</v>
      </c>
      <c r="P71" s="187">
        <v>10000000</v>
      </c>
      <c r="Q71" s="188">
        <v>0</v>
      </c>
      <c r="R71" s="188">
        <v>9</v>
      </c>
      <c r="S71" s="188">
        <v>0</v>
      </c>
      <c r="T71" s="187">
        <v>10000000</v>
      </c>
      <c r="U71" s="187">
        <v>10000000</v>
      </c>
      <c r="V71" s="188">
        <v>9</v>
      </c>
      <c r="W71" s="187">
        <v>10000000</v>
      </c>
      <c r="X71" s="188">
        <v>0</v>
      </c>
      <c r="Y71" s="187">
        <v>10000000</v>
      </c>
      <c r="Z71" s="187">
        <v>10000000</v>
      </c>
      <c r="AA71" s="188">
        <v>0</v>
      </c>
    </row>
    <row r="72" spans="1:27" s="189" customFormat="1" ht="16.5" customHeight="1" x14ac:dyDescent="0.25">
      <c r="A72" s="186" t="s">
        <v>606</v>
      </c>
      <c r="B72" s="186" t="s">
        <v>531</v>
      </c>
      <c r="C72" s="186" t="s">
        <v>380</v>
      </c>
      <c r="D72" s="186" t="s">
        <v>529</v>
      </c>
      <c r="E72" s="186" t="s">
        <v>395</v>
      </c>
      <c r="F72" s="187">
        <v>20916668</v>
      </c>
      <c r="G72" s="187">
        <v>129083323</v>
      </c>
      <c r="H72" s="188">
        <v>0</v>
      </c>
      <c r="I72" s="188">
        <v>0</v>
      </c>
      <c r="J72" s="188">
        <v>0</v>
      </c>
      <c r="K72" s="188">
        <v>0</v>
      </c>
      <c r="L72" s="188">
        <v>0</v>
      </c>
      <c r="M72" s="187">
        <v>149999991</v>
      </c>
      <c r="N72" s="188">
        <v>0</v>
      </c>
      <c r="O72" s="187">
        <v>118043333</v>
      </c>
      <c r="P72" s="187">
        <v>118043333</v>
      </c>
      <c r="Q72" s="188">
        <v>0</v>
      </c>
      <c r="R72" s="187">
        <v>31956658</v>
      </c>
      <c r="S72" s="188">
        <v>0</v>
      </c>
      <c r="T72" s="187">
        <v>118043333</v>
      </c>
      <c r="U72" s="187">
        <v>118043333</v>
      </c>
      <c r="V72" s="187">
        <v>31956658</v>
      </c>
      <c r="W72" s="187">
        <v>118043333</v>
      </c>
      <c r="X72" s="188">
        <v>0</v>
      </c>
      <c r="Y72" s="187">
        <v>118043333</v>
      </c>
      <c r="Z72" s="187">
        <v>118043333</v>
      </c>
      <c r="AA72" s="188">
        <v>0</v>
      </c>
    </row>
    <row r="73" spans="1:27" s="181" customFormat="1" ht="16.5" customHeight="1" x14ac:dyDescent="0.25">
      <c r="A73" s="178" t="s">
        <v>607</v>
      </c>
      <c r="B73" s="178" t="s">
        <v>180</v>
      </c>
      <c r="C73" s="178" t="s">
        <v>380</v>
      </c>
      <c r="D73" s="178" t="s">
        <v>182</v>
      </c>
      <c r="E73" s="178" t="s">
        <v>395</v>
      </c>
      <c r="F73" s="180">
        <v>1382074573</v>
      </c>
      <c r="G73" s="180">
        <v>709978630</v>
      </c>
      <c r="H73" s="179">
        <v>0</v>
      </c>
      <c r="I73" s="179">
        <v>0</v>
      </c>
      <c r="J73" s="179">
        <v>0</v>
      </c>
      <c r="K73" s="179">
        <v>0</v>
      </c>
      <c r="L73" s="180">
        <v>468284948</v>
      </c>
      <c r="M73" s="180">
        <v>1623768255</v>
      </c>
      <c r="N73" s="179">
        <v>0</v>
      </c>
      <c r="O73" s="180">
        <v>1531276056.3299999</v>
      </c>
      <c r="P73" s="180">
        <v>1531276056.3299999</v>
      </c>
      <c r="Q73" s="179">
        <v>0</v>
      </c>
      <c r="R73" s="180">
        <v>92492198.670000002</v>
      </c>
      <c r="S73" s="179">
        <v>0</v>
      </c>
      <c r="T73" s="180">
        <v>1531276056.3299999</v>
      </c>
      <c r="U73" s="180">
        <v>1531276056.3299999</v>
      </c>
      <c r="V73" s="180">
        <v>92492198.670000002</v>
      </c>
      <c r="W73" s="180">
        <v>1531276056.3299999</v>
      </c>
      <c r="X73" s="179">
        <v>0</v>
      </c>
      <c r="Y73" s="180">
        <v>1485298567.3299999</v>
      </c>
      <c r="Z73" s="180">
        <v>1485298567.3299999</v>
      </c>
      <c r="AA73" s="180">
        <v>45977489</v>
      </c>
    </row>
    <row r="74" spans="1:27" s="193" customFormat="1" ht="16.5" customHeight="1" x14ac:dyDescent="0.25">
      <c r="A74" s="190" t="s">
        <v>608</v>
      </c>
      <c r="B74" s="190" t="s">
        <v>534</v>
      </c>
      <c r="C74" s="190" t="s">
        <v>380</v>
      </c>
      <c r="D74" s="190" t="s">
        <v>535</v>
      </c>
      <c r="E74" s="190" t="s">
        <v>395</v>
      </c>
      <c r="F74" s="191">
        <v>312133332</v>
      </c>
      <c r="G74" s="191">
        <v>510999995</v>
      </c>
      <c r="H74" s="192">
        <v>0</v>
      </c>
      <c r="I74" s="192">
        <v>0</v>
      </c>
      <c r="J74" s="192">
        <v>0</v>
      </c>
      <c r="K74" s="192">
        <v>0</v>
      </c>
      <c r="L74" s="192">
        <v>0</v>
      </c>
      <c r="M74" s="191">
        <v>823133327</v>
      </c>
      <c r="N74" s="192">
        <v>0</v>
      </c>
      <c r="O74" s="191">
        <v>800948141</v>
      </c>
      <c r="P74" s="191">
        <v>800948141</v>
      </c>
      <c r="Q74" s="192">
        <v>0</v>
      </c>
      <c r="R74" s="191">
        <v>22185186</v>
      </c>
      <c r="S74" s="192">
        <v>0</v>
      </c>
      <c r="T74" s="191">
        <v>800948141</v>
      </c>
      <c r="U74" s="191">
        <v>800948141</v>
      </c>
      <c r="V74" s="191">
        <v>22185186</v>
      </c>
      <c r="W74" s="191">
        <v>800948141</v>
      </c>
      <c r="X74" s="192">
        <v>0</v>
      </c>
      <c r="Y74" s="191">
        <v>799600641</v>
      </c>
      <c r="Z74" s="191">
        <v>799600641</v>
      </c>
      <c r="AA74" s="191">
        <v>1347500</v>
      </c>
    </row>
    <row r="75" spans="1:27" s="177" customFormat="1" ht="16.5" customHeight="1" x14ac:dyDescent="0.25">
      <c r="A75" s="174" t="s">
        <v>609</v>
      </c>
      <c r="B75" s="174" t="s">
        <v>537</v>
      </c>
      <c r="C75" s="174" t="s">
        <v>380</v>
      </c>
      <c r="D75" s="174" t="s">
        <v>186</v>
      </c>
      <c r="E75" s="174" t="s">
        <v>395</v>
      </c>
      <c r="F75" s="176">
        <v>203516512</v>
      </c>
      <c r="G75" s="176">
        <v>493333488</v>
      </c>
      <c r="H75" s="175">
        <v>0</v>
      </c>
      <c r="I75" s="175">
        <v>0</v>
      </c>
      <c r="J75" s="175">
        <v>0</v>
      </c>
      <c r="K75" s="176">
        <v>73013147</v>
      </c>
      <c r="L75" s="176">
        <v>130000000</v>
      </c>
      <c r="M75" s="176">
        <v>639863147</v>
      </c>
      <c r="N75" s="175">
        <v>0</v>
      </c>
      <c r="O75" s="176">
        <v>627457000</v>
      </c>
      <c r="P75" s="176">
        <v>627457000</v>
      </c>
      <c r="Q75" s="175">
        <v>0</v>
      </c>
      <c r="R75" s="176">
        <v>12406147</v>
      </c>
      <c r="S75" s="175">
        <v>0</v>
      </c>
      <c r="T75" s="176">
        <v>627457000</v>
      </c>
      <c r="U75" s="176">
        <v>627457000</v>
      </c>
      <c r="V75" s="176">
        <v>12406147</v>
      </c>
      <c r="W75" s="176">
        <v>627457000</v>
      </c>
      <c r="X75" s="175">
        <v>0</v>
      </c>
      <c r="Y75" s="176">
        <v>619815333</v>
      </c>
      <c r="Z75" s="176">
        <v>619815333</v>
      </c>
      <c r="AA75" s="176">
        <v>7641667</v>
      </c>
    </row>
    <row r="76" spans="1:27" s="197" customFormat="1" ht="22.5" x14ac:dyDescent="0.25">
      <c r="A76" s="194" t="s">
        <v>610</v>
      </c>
      <c r="B76" s="194" t="s">
        <v>539</v>
      </c>
      <c r="C76" s="194" t="s">
        <v>380</v>
      </c>
      <c r="D76" s="194" t="s">
        <v>540</v>
      </c>
      <c r="E76" s="194" t="s">
        <v>395</v>
      </c>
      <c r="F76" s="195">
        <v>384087563</v>
      </c>
      <c r="G76" s="195">
        <v>375362436.81999999</v>
      </c>
      <c r="H76" s="196">
        <v>0</v>
      </c>
      <c r="I76" s="196">
        <v>0</v>
      </c>
      <c r="J76" s="196">
        <v>0</v>
      </c>
      <c r="K76" s="195">
        <v>63005000</v>
      </c>
      <c r="L76" s="196">
        <v>0</v>
      </c>
      <c r="M76" s="195">
        <v>822454999.82000005</v>
      </c>
      <c r="N76" s="196">
        <v>0</v>
      </c>
      <c r="O76" s="195">
        <v>809657497</v>
      </c>
      <c r="P76" s="195">
        <v>809657497</v>
      </c>
      <c r="Q76" s="196">
        <v>0</v>
      </c>
      <c r="R76" s="195">
        <v>12797502.82</v>
      </c>
      <c r="S76" s="196">
        <v>0</v>
      </c>
      <c r="T76" s="195">
        <v>809657497</v>
      </c>
      <c r="U76" s="195">
        <v>809657497</v>
      </c>
      <c r="V76" s="195">
        <v>12797502.82</v>
      </c>
      <c r="W76" s="195">
        <v>809657497</v>
      </c>
      <c r="X76" s="196">
        <v>0</v>
      </c>
      <c r="Y76" s="195">
        <v>803824164</v>
      </c>
      <c r="Z76" s="195">
        <v>803824164</v>
      </c>
      <c r="AA76" s="195">
        <v>5833333</v>
      </c>
    </row>
    <row r="77" spans="1:27" s="185" customFormat="1" ht="16.5" customHeight="1" x14ac:dyDescent="0.25">
      <c r="A77" s="182" t="s">
        <v>611</v>
      </c>
      <c r="B77" s="182" t="s">
        <v>612</v>
      </c>
      <c r="C77" s="182" t="s">
        <v>380</v>
      </c>
      <c r="D77" s="182" t="s">
        <v>613</v>
      </c>
      <c r="E77" s="182" t="s">
        <v>499</v>
      </c>
      <c r="F77" s="183">
        <v>0</v>
      </c>
      <c r="G77" s="184">
        <v>675000000</v>
      </c>
      <c r="H77" s="183">
        <v>0</v>
      </c>
      <c r="I77" s="183">
        <v>0</v>
      </c>
      <c r="J77" s="183">
        <v>0</v>
      </c>
      <c r="K77" s="183">
        <v>0</v>
      </c>
      <c r="L77" s="183">
        <v>0</v>
      </c>
      <c r="M77" s="184">
        <v>675000000</v>
      </c>
      <c r="N77" s="183">
        <v>0</v>
      </c>
      <c r="O77" s="183">
        <v>0</v>
      </c>
      <c r="P77" s="183">
        <v>0</v>
      </c>
      <c r="Q77" s="183">
        <v>0</v>
      </c>
      <c r="R77" s="184">
        <v>675000000</v>
      </c>
      <c r="S77" s="183">
        <v>0</v>
      </c>
      <c r="T77" s="183">
        <v>0</v>
      </c>
      <c r="U77" s="183">
        <v>0</v>
      </c>
      <c r="V77" s="184">
        <v>675000000</v>
      </c>
      <c r="W77" s="183">
        <v>0</v>
      </c>
      <c r="X77" s="183">
        <v>0</v>
      </c>
      <c r="Y77" s="183">
        <v>0</v>
      </c>
      <c r="Z77" s="183">
        <v>0</v>
      </c>
      <c r="AA77" s="183">
        <v>0</v>
      </c>
    </row>
    <row r="78" spans="1:27" ht="16.5" hidden="1" customHeight="1" x14ac:dyDescent="0.25">
      <c r="A78" s="171" t="s">
        <v>378</v>
      </c>
      <c r="B78" s="171" t="s">
        <v>614</v>
      </c>
      <c r="C78" s="171" t="s">
        <v>380</v>
      </c>
      <c r="D78" s="171" t="s">
        <v>615</v>
      </c>
      <c r="E78" s="171" t="s">
        <v>378</v>
      </c>
      <c r="F78" s="173">
        <v>0</v>
      </c>
      <c r="G78" s="172">
        <v>1190000000</v>
      </c>
      <c r="H78" s="173">
        <v>0</v>
      </c>
      <c r="I78" s="173">
        <v>0</v>
      </c>
      <c r="J78" s="173">
        <v>0</v>
      </c>
      <c r="K78" s="172">
        <v>110000000</v>
      </c>
      <c r="L78" s="173">
        <v>0</v>
      </c>
      <c r="M78" s="172">
        <v>1300000000</v>
      </c>
      <c r="N78" s="173">
        <v>0</v>
      </c>
      <c r="O78" s="172">
        <v>1050000000</v>
      </c>
      <c r="P78" s="172">
        <v>1050000000</v>
      </c>
      <c r="Q78" s="173">
        <v>0</v>
      </c>
      <c r="R78" s="172">
        <v>250000000</v>
      </c>
      <c r="S78" s="173">
        <v>0</v>
      </c>
      <c r="T78" s="172">
        <v>1050000000</v>
      </c>
      <c r="U78" s="172">
        <v>1050000000</v>
      </c>
      <c r="V78" s="172">
        <v>250000000</v>
      </c>
      <c r="W78" s="172">
        <v>1050000000</v>
      </c>
      <c r="X78" s="173">
        <v>0</v>
      </c>
      <c r="Y78" s="172">
        <v>1050000000</v>
      </c>
      <c r="Z78" s="172">
        <v>1050000000</v>
      </c>
      <c r="AA78" s="173">
        <v>0</v>
      </c>
    </row>
    <row r="79" spans="1:27" ht="16.5" hidden="1" customHeight="1" x14ac:dyDescent="0.25">
      <c r="A79" s="171" t="s">
        <v>378</v>
      </c>
      <c r="B79" s="171" t="s">
        <v>616</v>
      </c>
      <c r="C79" s="171" t="s">
        <v>380</v>
      </c>
      <c r="D79" s="171" t="s">
        <v>617</v>
      </c>
      <c r="E79" s="171" t="s">
        <v>378</v>
      </c>
      <c r="F79" s="173">
        <v>0</v>
      </c>
      <c r="G79" s="172">
        <v>1190000000</v>
      </c>
      <c r="H79" s="173">
        <v>0</v>
      </c>
      <c r="I79" s="173">
        <v>0</v>
      </c>
      <c r="J79" s="173">
        <v>0</v>
      </c>
      <c r="K79" s="172">
        <v>110000000</v>
      </c>
      <c r="L79" s="173">
        <v>0</v>
      </c>
      <c r="M79" s="172">
        <v>1300000000</v>
      </c>
      <c r="N79" s="173">
        <v>0</v>
      </c>
      <c r="O79" s="172">
        <v>1050000000</v>
      </c>
      <c r="P79" s="172">
        <v>1050000000</v>
      </c>
      <c r="Q79" s="173">
        <v>0</v>
      </c>
      <c r="R79" s="172">
        <v>250000000</v>
      </c>
      <c r="S79" s="173">
        <v>0</v>
      </c>
      <c r="T79" s="172">
        <v>1050000000</v>
      </c>
      <c r="U79" s="172">
        <v>1050000000</v>
      </c>
      <c r="V79" s="172">
        <v>250000000</v>
      </c>
      <c r="W79" s="172">
        <v>1050000000</v>
      </c>
      <c r="X79" s="173">
        <v>0</v>
      </c>
      <c r="Y79" s="172">
        <v>1050000000</v>
      </c>
      <c r="Z79" s="172">
        <v>1050000000</v>
      </c>
      <c r="AA79" s="173">
        <v>0</v>
      </c>
    </row>
    <row r="80" spans="1:27" ht="16.5" hidden="1" customHeight="1" x14ac:dyDescent="0.25">
      <c r="A80" s="171" t="s">
        <v>378</v>
      </c>
      <c r="B80" s="171" t="s">
        <v>618</v>
      </c>
      <c r="C80" s="171" t="s">
        <v>380</v>
      </c>
      <c r="D80" s="171" t="s">
        <v>619</v>
      </c>
      <c r="E80" s="171" t="s">
        <v>378</v>
      </c>
      <c r="F80" s="173">
        <v>0</v>
      </c>
      <c r="G80" s="172">
        <v>1190000000</v>
      </c>
      <c r="H80" s="173">
        <v>0</v>
      </c>
      <c r="I80" s="173">
        <v>0</v>
      </c>
      <c r="J80" s="173">
        <v>0</v>
      </c>
      <c r="K80" s="172">
        <v>110000000</v>
      </c>
      <c r="L80" s="173">
        <v>0</v>
      </c>
      <c r="M80" s="172">
        <v>1300000000</v>
      </c>
      <c r="N80" s="173">
        <v>0</v>
      </c>
      <c r="O80" s="172">
        <v>1050000000</v>
      </c>
      <c r="P80" s="172">
        <v>1050000000</v>
      </c>
      <c r="Q80" s="173">
        <v>0</v>
      </c>
      <c r="R80" s="172">
        <v>250000000</v>
      </c>
      <c r="S80" s="173">
        <v>0</v>
      </c>
      <c r="T80" s="172">
        <v>1050000000</v>
      </c>
      <c r="U80" s="172">
        <v>1050000000</v>
      </c>
      <c r="V80" s="172">
        <v>250000000</v>
      </c>
      <c r="W80" s="172">
        <v>1050000000</v>
      </c>
      <c r="X80" s="173">
        <v>0</v>
      </c>
      <c r="Y80" s="172">
        <v>1050000000</v>
      </c>
      <c r="Z80" s="172">
        <v>1050000000</v>
      </c>
      <c r="AA80" s="173">
        <v>0</v>
      </c>
    </row>
    <row r="81" spans="1:27" ht="16.5" hidden="1" customHeight="1" x14ac:dyDescent="0.25">
      <c r="A81" s="171" t="s">
        <v>378</v>
      </c>
      <c r="B81" s="171" t="s">
        <v>620</v>
      </c>
      <c r="C81" s="171" t="s">
        <v>380</v>
      </c>
      <c r="D81" s="171" t="s">
        <v>621</v>
      </c>
      <c r="E81" s="171" t="s">
        <v>378</v>
      </c>
      <c r="F81" s="173">
        <v>0</v>
      </c>
      <c r="G81" s="172">
        <v>1190000000</v>
      </c>
      <c r="H81" s="173">
        <v>0</v>
      </c>
      <c r="I81" s="173">
        <v>0</v>
      </c>
      <c r="J81" s="173">
        <v>0</v>
      </c>
      <c r="K81" s="172">
        <v>110000000</v>
      </c>
      <c r="L81" s="173">
        <v>0</v>
      </c>
      <c r="M81" s="172">
        <v>1300000000</v>
      </c>
      <c r="N81" s="173">
        <v>0</v>
      </c>
      <c r="O81" s="172">
        <v>1050000000</v>
      </c>
      <c r="P81" s="172">
        <v>1050000000</v>
      </c>
      <c r="Q81" s="173">
        <v>0</v>
      </c>
      <c r="R81" s="172">
        <v>250000000</v>
      </c>
      <c r="S81" s="173">
        <v>0</v>
      </c>
      <c r="T81" s="172">
        <v>1050000000</v>
      </c>
      <c r="U81" s="172">
        <v>1050000000</v>
      </c>
      <c r="V81" s="172">
        <v>250000000</v>
      </c>
      <c r="W81" s="172">
        <v>1050000000</v>
      </c>
      <c r="X81" s="173">
        <v>0</v>
      </c>
      <c r="Y81" s="172">
        <v>1050000000</v>
      </c>
      <c r="Z81" s="172">
        <v>1050000000</v>
      </c>
      <c r="AA81" s="173">
        <v>0</v>
      </c>
    </row>
    <row r="82" spans="1:27" s="189" customFormat="1" ht="16.5" customHeight="1" x14ac:dyDescent="0.25">
      <c r="A82" s="186" t="s">
        <v>622</v>
      </c>
      <c r="B82" s="186" t="s">
        <v>623</v>
      </c>
      <c r="C82" s="186" t="s">
        <v>380</v>
      </c>
      <c r="D82" s="186" t="s">
        <v>621</v>
      </c>
      <c r="E82" s="186" t="s">
        <v>587</v>
      </c>
      <c r="F82" s="188">
        <v>0</v>
      </c>
      <c r="G82" s="187">
        <v>940000000</v>
      </c>
      <c r="H82" s="188">
        <v>0</v>
      </c>
      <c r="I82" s="188">
        <v>0</v>
      </c>
      <c r="J82" s="188">
        <v>0</v>
      </c>
      <c r="K82" s="187">
        <v>110000000</v>
      </c>
      <c r="L82" s="188">
        <v>0</v>
      </c>
      <c r="M82" s="187">
        <v>1050000000</v>
      </c>
      <c r="N82" s="188">
        <v>0</v>
      </c>
      <c r="O82" s="187">
        <v>1050000000</v>
      </c>
      <c r="P82" s="187">
        <v>1050000000</v>
      </c>
      <c r="Q82" s="188">
        <v>0</v>
      </c>
      <c r="R82" s="188">
        <v>0</v>
      </c>
      <c r="S82" s="188">
        <v>0</v>
      </c>
      <c r="T82" s="187">
        <v>1050000000</v>
      </c>
      <c r="U82" s="187">
        <v>1050000000</v>
      </c>
      <c r="V82" s="188">
        <v>0</v>
      </c>
      <c r="W82" s="187">
        <v>1050000000</v>
      </c>
      <c r="X82" s="188">
        <v>0</v>
      </c>
      <c r="Y82" s="187">
        <v>1050000000</v>
      </c>
      <c r="Z82" s="187">
        <v>1050000000</v>
      </c>
      <c r="AA82" s="188">
        <v>0</v>
      </c>
    </row>
    <row r="83" spans="1:27" s="185" customFormat="1" ht="16.5" customHeight="1" x14ac:dyDescent="0.25">
      <c r="A83" s="182" t="s">
        <v>624</v>
      </c>
      <c r="B83" s="182" t="s">
        <v>625</v>
      </c>
      <c r="C83" s="182" t="s">
        <v>380</v>
      </c>
      <c r="D83" s="182" t="s">
        <v>626</v>
      </c>
      <c r="E83" s="182" t="s">
        <v>499</v>
      </c>
      <c r="F83" s="183">
        <v>0</v>
      </c>
      <c r="G83" s="184">
        <v>250000000</v>
      </c>
      <c r="H83" s="183">
        <v>0</v>
      </c>
      <c r="I83" s="183">
        <v>0</v>
      </c>
      <c r="J83" s="183">
        <v>0</v>
      </c>
      <c r="K83" s="183">
        <v>0</v>
      </c>
      <c r="L83" s="183">
        <v>0</v>
      </c>
      <c r="M83" s="184">
        <v>250000000</v>
      </c>
      <c r="N83" s="183">
        <v>0</v>
      </c>
      <c r="O83" s="183">
        <v>0</v>
      </c>
      <c r="P83" s="183">
        <v>0</v>
      </c>
      <c r="Q83" s="183">
        <v>0</v>
      </c>
      <c r="R83" s="184">
        <v>250000000</v>
      </c>
      <c r="S83" s="183">
        <v>0</v>
      </c>
      <c r="T83" s="183">
        <v>0</v>
      </c>
      <c r="U83" s="183">
        <v>0</v>
      </c>
      <c r="V83" s="184">
        <v>250000000</v>
      </c>
      <c r="W83" s="183">
        <v>0</v>
      </c>
      <c r="X83" s="183">
        <v>0</v>
      </c>
      <c r="Y83" s="183">
        <v>0</v>
      </c>
      <c r="Z83" s="183">
        <v>0</v>
      </c>
      <c r="AA83" s="183">
        <v>0</v>
      </c>
    </row>
    <row r="85" spans="1:27" x14ac:dyDescent="0.25">
      <c r="B85" s="198" t="s">
        <v>141</v>
      </c>
      <c r="C85" s="198"/>
      <c r="D85" s="198"/>
      <c r="E85" s="198"/>
      <c r="F85" s="198"/>
      <c r="G85" s="198"/>
      <c r="H85" s="198"/>
      <c r="I85" s="198"/>
      <c r="J85" s="198"/>
      <c r="K85" s="199">
        <f>+K67+K75+K77+K80</f>
        <v>183013147</v>
      </c>
      <c r="L85" s="199">
        <f t="shared" ref="L85:W85" si="0">+L68+L75+L77+L80</f>
        <v>130000000</v>
      </c>
      <c r="M85" s="200">
        <f>M59+M62+M66+M73</f>
        <v>2615542380</v>
      </c>
      <c r="N85" s="200"/>
      <c r="O85" s="200"/>
      <c r="P85" s="200"/>
      <c r="Q85" s="200"/>
      <c r="R85" s="200"/>
      <c r="S85" s="200"/>
      <c r="T85" s="200"/>
      <c r="U85" s="200">
        <f>U59+U62+U66+U73</f>
        <v>2394458231.3299999</v>
      </c>
      <c r="V85" s="200">
        <f t="shared" si="0"/>
        <v>1037406147</v>
      </c>
      <c r="W85" s="200">
        <f t="shared" si="0"/>
        <v>1677457000</v>
      </c>
      <c r="X85" s="200">
        <f>+X67+X75+X77+X80</f>
        <v>0</v>
      </c>
      <c r="Y85" s="201"/>
      <c r="Z85" s="200">
        <f>Z59+Z62+Z66+Z73</f>
        <v>2347175735.3299999</v>
      </c>
    </row>
    <row r="86" spans="1:27" x14ac:dyDescent="0.25">
      <c r="B86" s="202" t="s">
        <v>272</v>
      </c>
      <c r="C86" s="202"/>
      <c r="D86" s="202"/>
      <c r="E86" s="202"/>
      <c r="F86" s="202"/>
      <c r="G86" s="202"/>
      <c r="H86" s="202"/>
      <c r="I86" s="202"/>
      <c r="J86" s="202"/>
      <c r="K86" s="203">
        <f>+K73+K78+K79</f>
        <v>220000000</v>
      </c>
      <c r="L86" s="203">
        <f t="shared" ref="L86:W86" si="1">+L73+L78+L79</f>
        <v>468284948</v>
      </c>
      <c r="M86" s="204">
        <f>M71+M72+M82</f>
        <v>1210000000</v>
      </c>
      <c r="N86" s="204"/>
      <c r="O86" s="204"/>
      <c r="P86" s="204"/>
      <c r="Q86" s="204"/>
      <c r="R86" s="204"/>
      <c r="S86" s="204"/>
      <c r="T86" s="204"/>
      <c r="U86" s="204">
        <f>U71+U72+U82</f>
        <v>1178043333</v>
      </c>
      <c r="V86" s="204">
        <f t="shared" si="1"/>
        <v>592492198.67000008</v>
      </c>
      <c r="W86" s="204">
        <f t="shared" si="1"/>
        <v>3631276056.3299999</v>
      </c>
      <c r="X86" s="204">
        <f>+X73+X78+X79</f>
        <v>0</v>
      </c>
      <c r="Y86" s="205"/>
      <c r="Z86" s="204">
        <f>Z71+Z72+Z82</f>
        <v>1178043333</v>
      </c>
    </row>
    <row r="87" spans="1:27" x14ac:dyDescent="0.25">
      <c r="B87" s="139" t="s">
        <v>158</v>
      </c>
      <c r="C87" s="139"/>
      <c r="D87" s="139"/>
      <c r="E87" s="139"/>
      <c r="F87" s="139"/>
      <c r="G87" s="139"/>
      <c r="H87" s="139"/>
      <c r="I87" s="139"/>
      <c r="J87" s="139"/>
      <c r="K87" s="206">
        <f>+K66+K76+K82</f>
        <v>621284948</v>
      </c>
      <c r="L87" s="206">
        <f t="shared" ref="L87:W87" si="2">+L67+L76+L82</f>
        <v>0</v>
      </c>
      <c r="M87" s="207">
        <f>M58+M65+M75</f>
        <v>943333488</v>
      </c>
      <c r="N87" s="207"/>
      <c r="O87" s="207"/>
      <c r="P87" s="207"/>
      <c r="Q87" s="207"/>
      <c r="R87" s="207"/>
      <c r="S87" s="207"/>
      <c r="T87" s="207"/>
      <c r="U87" s="207">
        <f>U58+U65+U75</f>
        <v>930233505</v>
      </c>
      <c r="V87" s="207">
        <f t="shared" si="2"/>
        <v>1812797502.8199999</v>
      </c>
      <c r="W87" s="207">
        <f t="shared" si="2"/>
        <v>1859657497</v>
      </c>
      <c r="X87" s="207">
        <f>+X66+X76+X82</f>
        <v>0</v>
      </c>
      <c r="Y87" s="208"/>
      <c r="Z87" s="207">
        <f>Z58+Z65+Z75</f>
        <v>845856667</v>
      </c>
    </row>
    <row r="88" spans="1:27" x14ac:dyDescent="0.25">
      <c r="B88" s="209" t="s">
        <v>159</v>
      </c>
      <c r="C88" s="209"/>
      <c r="D88" s="209"/>
      <c r="E88" s="209"/>
      <c r="F88" s="209"/>
      <c r="G88" s="209"/>
      <c r="H88" s="209"/>
      <c r="I88" s="209"/>
      <c r="J88" s="209"/>
      <c r="K88" s="210">
        <f>+K81</f>
        <v>110000000</v>
      </c>
      <c r="L88" s="210">
        <f t="shared" ref="L88:W88" si="3">+L81</f>
        <v>0</v>
      </c>
      <c r="M88" s="211">
        <f>M74</f>
        <v>823133327</v>
      </c>
      <c r="N88" s="211"/>
      <c r="O88" s="211"/>
      <c r="P88" s="211"/>
      <c r="Q88" s="211"/>
      <c r="R88" s="211"/>
      <c r="S88" s="211"/>
      <c r="T88" s="211"/>
      <c r="U88" s="211">
        <f>U74</f>
        <v>800948141</v>
      </c>
      <c r="V88" s="211">
        <f t="shared" si="3"/>
        <v>250000000</v>
      </c>
      <c r="W88" s="211">
        <f t="shared" si="3"/>
        <v>1050000000</v>
      </c>
      <c r="X88" s="211">
        <f>+X81</f>
        <v>0</v>
      </c>
      <c r="Y88" s="212"/>
      <c r="Z88" s="211">
        <f>Z74</f>
        <v>799600641</v>
      </c>
    </row>
    <row r="89" spans="1:27" x14ac:dyDescent="0.25">
      <c r="B89" s="213" t="s">
        <v>264</v>
      </c>
      <c r="C89" s="213"/>
      <c r="D89" s="213"/>
      <c r="E89" s="213"/>
      <c r="F89" s="213"/>
      <c r="G89" s="213"/>
      <c r="H89" s="213"/>
      <c r="I89" s="213"/>
      <c r="J89" s="213"/>
      <c r="K89" s="214">
        <f>+K83</f>
        <v>0</v>
      </c>
      <c r="L89" s="214">
        <f t="shared" ref="L89:W89" si="4">+L83</f>
        <v>0</v>
      </c>
      <c r="M89" s="215">
        <f>M76</f>
        <v>822454999.82000005</v>
      </c>
      <c r="N89" s="215"/>
      <c r="O89" s="215"/>
      <c r="P89" s="215"/>
      <c r="Q89" s="215"/>
      <c r="R89" s="215"/>
      <c r="S89" s="215"/>
      <c r="T89" s="215"/>
      <c r="U89" s="215">
        <f>U76</f>
        <v>809657497</v>
      </c>
      <c r="V89" s="215">
        <f t="shared" si="4"/>
        <v>250000000</v>
      </c>
      <c r="W89" s="215">
        <f t="shared" si="4"/>
        <v>0</v>
      </c>
      <c r="X89" s="215">
        <f>+X83</f>
        <v>0</v>
      </c>
      <c r="Y89" s="216"/>
      <c r="Z89" s="215">
        <f>Z76</f>
        <v>803824164</v>
      </c>
    </row>
    <row r="90" spans="1:27" x14ac:dyDescent="0.25">
      <c r="B90" s="217"/>
      <c r="C90" s="217"/>
      <c r="D90" s="217"/>
      <c r="E90" s="217"/>
      <c r="F90" s="217"/>
      <c r="G90" s="217"/>
      <c r="H90" s="217"/>
      <c r="I90" s="217"/>
      <c r="J90" s="217"/>
      <c r="K90" s="217"/>
      <c r="L90" s="217"/>
      <c r="M90" s="217"/>
      <c r="N90" s="217"/>
      <c r="O90" s="217"/>
      <c r="P90" s="217"/>
      <c r="Q90" s="217"/>
      <c r="R90" s="217"/>
      <c r="S90" s="217"/>
      <c r="T90" s="217"/>
      <c r="U90" s="218"/>
      <c r="V90" s="217"/>
      <c r="W90" s="217"/>
      <c r="X90" s="217"/>
      <c r="Y90" s="219"/>
      <c r="Z90" s="219"/>
    </row>
    <row r="91" spans="1:27" x14ac:dyDescent="0.25">
      <c r="B91" s="217"/>
      <c r="C91" s="217"/>
      <c r="D91" s="217"/>
      <c r="E91" s="217"/>
      <c r="F91" s="217"/>
      <c r="G91" s="217"/>
      <c r="H91" s="217"/>
      <c r="I91" s="217"/>
      <c r="J91" s="217"/>
      <c r="K91" s="220">
        <f>SUM(K85:K89)</f>
        <v>1134298095</v>
      </c>
      <c r="L91" s="220">
        <f t="shared" ref="L91:R91" si="5">SUM(L85:L89)</f>
        <v>598284948</v>
      </c>
      <c r="M91" s="220">
        <f t="shared" si="5"/>
        <v>6414464194.8199997</v>
      </c>
      <c r="N91" s="220">
        <f t="shared" si="5"/>
        <v>0</v>
      </c>
      <c r="O91" s="220">
        <f t="shared" si="5"/>
        <v>0</v>
      </c>
      <c r="P91" s="220">
        <f t="shared" si="5"/>
        <v>0</v>
      </c>
      <c r="Q91" s="220">
        <f t="shared" si="5"/>
        <v>0</v>
      </c>
      <c r="R91" s="220">
        <f t="shared" si="5"/>
        <v>0</v>
      </c>
      <c r="S91" s="220">
        <f>SUM(S85:S89)</f>
        <v>0</v>
      </c>
      <c r="T91" s="217"/>
      <c r="U91" s="220">
        <f>U85+U86+U87+U88+U89</f>
        <v>6113340707.3299999</v>
      </c>
      <c r="V91" s="217"/>
      <c r="W91" s="217"/>
      <c r="X91" s="221">
        <f>S91/K91</f>
        <v>0</v>
      </c>
      <c r="Y91" s="219"/>
      <c r="Z91" s="222">
        <f>U91/M91</f>
        <v>0.95305555096352834</v>
      </c>
    </row>
  </sheetData>
  <mergeCells count="6">
    <mergeCell ref="A6:AA6"/>
    <mergeCell ref="A1:AA1"/>
    <mergeCell ref="A2:AA2"/>
    <mergeCell ref="A3:AA3"/>
    <mergeCell ref="A4:AA4"/>
    <mergeCell ref="A5:AA5"/>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R31"/>
  <sheetViews>
    <sheetView tabSelected="1" topLeftCell="I1" zoomScale="70" zoomScaleNormal="70" workbookViewId="0">
      <selection activeCell="P9" sqref="P9"/>
    </sheetView>
  </sheetViews>
  <sheetFormatPr baseColWidth="10" defaultColWidth="11.25" defaultRowHeight="14.25" x14ac:dyDescent="0.2"/>
  <cols>
    <col min="1" max="1" width="6.625" customWidth="1"/>
    <col min="2" max="2" width="22.5" customWidth="1"/>
    <col min="3" max="4" width="19.75" customWidth="1"/>
    <col min="5" max="5" width="53.875" customWidth="1"/>
    <col min="6" max="6" width="43.75" customWidth="1"/>
    <col min="7" max="7" width="16.75" customWidth="1"/>
    <col min="8" max="8" width="43.625" customWidth="1"/>
    <col min="9" max="9" width="46.5" customWidth="1"/>
    <col min="10" max="10" width="14.75" customWidth="1"/>
    <col min="11" max="11" width="16" customWidth="1"/>
    <col min="12" max="12" width="15.125" customWidth="1"/>
    <col min="13" max="13" width="14.875" customWidth="1"/>
    <col min="14" max="14" width="7.25" bestFit="1" customWidth="1"/>
    <col min="15" max="15" width="11.25" customWidth="1"/>
    <col min="16" max="16" width="19.375" customWidth="1"/>
    <col min="17" max="17" width="20.875" style="31" customWidth="1"/>
    <col min="18" max="19" width="15" customWidth="1"/>
    <col min="20" max="20" width="23.5" style="35" customWidth="1"/>
    <col min="21" max="21" width="13.625" customWidth="1"/>
    <col min="22" max="22" width="20.875" style="32" customWidth="1"/>
    <col min="23" max="23" width="19.5" style="32" bestFit="1" customWidth="1"/>
    <col min="24" max="27" width="19.375" style="32" customWidth="1"/>
    <col min="28" max="28" width="19.375" customWidth="1"/>
    <col min="29" max="29" width="16.375" style="32" bestFit="1" customWidth="1"/>
    <col min="30" max="33" width="15" style="32" customWidth="1"/>
    <col min="34" max="34" width="20" bestFit="1" customWidth="1"/>
    <col min="35" max="39" width="15" style="32" customWidth="1"/>
    <col min="40" max="40" width="18.875" customWidth="1"/>
    <col min="41" max="41" width="13.75" customWidth="1"/>
    <col min="42" max="42" width="19.75" style="35" customWidth="1"/>
    <col min="43" max="44" width="17.5" customWidth="1"/>
  </cols>
  <sheetData>
    <row r="1" spans="1:44" ht="15" customHeight="1" x14ac:dyDescent="0.2">
      <c r="A1" s="311" t="s">
        <v>71</v>
      </c>
      <c r="B1" s="312"/>
      <c r="C1" s="312"/>
      <c r="D1" s="312"/>
      <c r="E1" s="312"/>
      <c r="F1" s="312"/>
      <c r="G1" s="312"/>
      <c r="H1" s="312"/>
      <c r="I1" s="312"/>
      <c r="J1" s="312"/>
      <c r="K1" s="312"/>
      <c r="L1" s="312"/>
      <c r="M1" s="312"/>
      <c r="N1" s="312"/>
      <c r="O1" s="312"/>
      <c r="P1" s="312"/>
      <c r="Q1" s="312"/>
      <c r="R1" s="312"/>
      <c r="S1" s="312"/>
      <c r="T1" s="312"/>
      <c r="U1" s="312"/>
      <c r="V1" s="312"/>
      <c r="W1" s="312"/>
      <c r="X1" s="312"/>
      <c r="Y1" s="312"/>
      <c r="Z1" s="312"/>
      <c r="AA1" s="312"/>
      <c r="AB1" s="312"/>
      <c r="AC1" s="312"/>
      <c r="AD1" s="312"/>
      <c r="AE1" s="312"/>
      <c r="AF1" s="312"/>
      <c r="AG1" s="312"/>
      <c r="AH1" s="312"/>
      <c r="AI1" s="312"/>
      <c r="AJ1" s="312"/>
      <c r="AK1" s="312"/>
      <c r="AL1" s="312"/>
      <c r="AM1" s="312"/>
      <c r="AN1" s="312"/>
      <c r="AO1" s="313"/>
      <c r="AP1" s="330" t="s">
        <v>74</v>
      </c>
      <c r="AQ1" s="330"/>
      <c r="AR1" s="330"/>
    </row>
    <row r="2" spans="1:44" ht="15" x14ac:dyDescent="0.2">
      <c r="A2" s="314"/>
      <c r="B2" s="315"/>
      <c r="C2" s="315"/>
      <c r="D2" s="315"/>
      <c r="E2" s="315"/>
      <c r="F2" s="315"/>
      <c r="G2" s="315"/>
      <c r="H2" s="315"/>
      <c r="I2" s="315"/>
      <c r="J2" s="315"/>
      <c r="K2" s="315"/>
      <c r="L2" s="315"/>
      <c r="M2" s="315"/>
      <c r="N2" s="315"/>
      <c r="O2" s="315"/>
      <c r="P2" s="315"/>
      <c r="Q2" s="315"/>
      <c r="R2" s="315"/>
      <c r="S2" s="315"/>
      <c r="T2" s="315"/>
      <c r="U2" s="315"/>
      <c r="V2" s="315"/>
      <c r="W2" s="315"/>
      <c r="X2" s="315"/>
      <c r="Y2" s="315"/>
      <c r="Z2" s="315"/>
      <c r="AA2" s="315"/>
      <c r="AB2" s="315"/>
      <c r="AC2" s="315"/>
      <c r="AD2" s="315"/>
      <c r="AE2" s="315"/>
      <c r="AF2" s="315"/>
      <c r="AG2" s="315"/>
      <c r="AH2" s="315"/>
      <c r="AI2" s="315"/>
      <c r="AJ2" s="315"/>
      <c r="AK2" s="315"/>
      <c r="AL2" s="315"/>
      <c r="AM2" s="315"/>
      <c r="AN2" s="315"/>
      <c r="AO2" s="316"/>
      <c r="AP2" s="330" t="s">
        <v>33</v>
      </c>
      <c r="AQ2" s="330"/>
      <c r="AR2" s="330"/>
    </row>
    <row r="3" spans="1:44" ht="15" customHeight="1" x14ac:dyDescent="0.2">
      <c r="A3" s="314"/>
      <c r="B3" s="315"/>
      <c r="C3" s="315"/>
      <c r="D3" s="315"/>
      <c r="E3" s="315"/>
      <c r="F3" s="315"/>
      <c r="G3" s="315"/>
      <c r="H3" s="315"/>
      <c r="I3" s="315"/>
      <c r="J3" s="315"/>
      <c r="K3" s="315"/>
      <c r="L3" s="315"/>
      <c r="M3" s="315"/>
      <c r="N3" s="315"/>
      <c r="O3" s="315"/>
      <c r="P3" s="315"/>
      <c r="Q3" s="315"/>
      <c r="R3" s="315"/>
      <c r="S3" s="315"/>
      <c r="T3" s="315"/>
      <c r="U3" s="315"/>
      <c r="V3" s="315"/>
      <c r="W3" s="315"/>
      <c r="X3" s="315"/>
      <c r="Y3" s="315"/>
      <c r="Z3" s="315"/>
      <c r="AA3" s="315"/>
      <c r="AB3" s="315"/>
      <c r="AC3" s="315"/>
      <c r="AD3" s="315"/>
      <c r="AE3" s="315"/>
      <c r="AF3" s="315"/>
      <c r="AG3" s="315"/>
      <c r="AH3" s="315"/>
      <c r="AI3" s="315"/>
      <c r="AJ3" s="315"/>
      <c r="AK3" s="315"/>
      <c r="AL3" s="315"/>
      <c r="AM3" s="315"/>
      <c r="AN3" s="315"/>
      <c r="AO3" s="316"/>
      <c r="AP3" s="331" t="s">
        <v>634</v>
      </c>
      <c r="AQ3" s="332"/>
      <c r="AR3" s="333"/>
    </row>
    <row r="4" spans="1:44" ht="15" x14ac:dyDescent="0.2">
      <c r="A4" s="314"/>
      <c r="B4" s="315"/>
      <c r="C4" s="315"/>
      <c r="D4" s="315"/>
      <c r="E4" s="315"/>
      <c r="F4" s="315"/>
      <c r="G4" s="315"/>
      <c r="H4" s="315"/>
      <c r="I4" s="315"/>
      <c r="J4" s="315"/>
      <c r="K4" s="315"/>
      <c r="L4" s="315"/>
      <c r="M4" s="315"/>
      <c r="N4" s="315"/>
      <c r="O4" s="315"/>
      <c r="P4" s="315"/>
      <c r="Q4" s="315"/>
      <c r="R4" s="315"/>
      <c r="S4" s="315"/>
      <c r="T4" s="315"/>
      <c r="U4" s="315"/>
      <c r="V4" s="315"/>
      <c r="W4" s="315"/>
      <c r="X4" s="315"/>
      <c r="Y4" s="315"/>
      <c r="Z4" s="315"/>
      <c r="AA4" s="315"/>
      <c r="AB4" s="315"/>
      <c r="AC4" s="315"/>
      <c r="AD4" s="315"/>
      <c r="AE4" s="315"/>
      <c r="AF4" s="315"/>
      <c r="AG4" s="315"/>
      <c r="AH4" s="315"/>
      <c r="AI4" s="315"/>
      <c r="AJ4" s="315"/>
      <c r="AK4" s="315"/>
      <c r="AL4" s="315"/>
      <c r="AM4" s="315"/>
      <c r="AN4" s="315"/>
      <c r="AO4" s="316"/>
      <c r="AP4" s="334" t="s">
        <v>30</v>
      </c>
      <c r="AQ4" s="334"/>
      <c r="AR4" s="334"/>
    </row>
    <row r="5" spans="1:44" ht="15" x14ac:dyDescent="0.2">
      <c r="A5" s="339" t="s">
        <v>28</v>
      </c>
      <c r="B5" s="339"/>
      <c r="C5" s="339"/>
      <c r="D5" s="342">
        <v>44992</v>
      </c>
      <c r="E5" s="342"/>
      <c r="F5" s="342"/>
      <c r="G5" s="342"/>
      <c r="H5" s="54"/>
      <c r="I5" s="54"/>
      <c r="J5" s="54"/>
      <c r="K5" s="54"/>
      <c r="L5" s="54"/>
      <c r="M5" s="1"/>
      <c r="N5" s="1"/>
      <c r="O5" s="1"/>
      <c r="P5" s="1"/>
      <c r="Q5" s="29"/>
      <c r="R5" s="1"/>
      <c r="S5" s="1"/>
      <c r="T5" s="51"/>
      <c r="U5" s="1"/>
      <c r="V5" s="39"/>
      <c r="W5" s="39"/>
      <c r="X5" s="39"/>
      <c r="Y5" s="39"/>
      <c r="Z5" s="39"/>
      <c r="AA5" s="39"/>
      <c r="AB5" s="1"/>
      <c r="AC5" s="39"/>
      <c r="AD5" s="39"/>
      <c r="AE5" s="39"/>
      <c r="AF5" s="39"/>
      <c r="AG5" s="39"/>
      <c r="AH5" s="1"/>
      <c r="AI5" s="39"/>
      <c r="AJ5" s="39"/>
      <c r="AK5" s="39"/>
      <c r="AL5" s="39"/>
      <c r="AM5" s="39"/>
      <c r="AN5" s="1"/>
      <c r="AO5" s="1"/>
      <c r="AP5" s="34"/>
      <c r="AQ5" s="1"/>
      <c r="AR5" s="2"/>
    </row>
    <row r="6" spans="1:44" ht="15" x14ac:dyDescent="0.2">
      <c r="A6" s="340" t="s">
        <v>29</v>
      </c>
      <c r="B6" s="340"/>
      <c r="C6" s="340"/>
      <c r="D6" s="343">
        <v>44985</v>
      </c>
      <c r="E6" s="343"/>
      <c r="F6" s="343"/>
      <c r="G6" s="344"/>
      <c r="H6" s="55"/>
      <c r="I6" s="55"/>
      <c r="J6" s="55"/>
      <c r="K6" s="55"/>
      <c r="L6" s="55"/>
      <c r="M6" s="1"/>
      <c r="N6" s="1"/>
      <c r="O6" s="1"/>
      <c r="P6" s="1"/>
      <c r="Q6" s="29"/>
      <c r="R6" s="1"/>
      <c r="S6" s="1"/>
      <c r="T6" s="34"/>
      <c r="U6" s="1"/>
      <c r="V6" s="39"/>
      <c r="W6" s="39"/>
      <c r="X6" s="39"/>
      <c r="Y6" s="39"/>
      <c r="Z6" s="39"/>
      <c r="AA6" s="39"/>
      <c r="AB6" s="1"/>
      <c r="AC6" s="39"/>
      <c r="AD6" s="39"/>
      <c r="AE6" s="39"/>
      <c r="AF6" s="39"/>
      <c r="AG6" s="39"/>
      <c r="AH6" s="1"/>
      <c r="AI6" s="39"/>
      <c r="AJ6" s="39"/>
      <c r="AK6" s="39"/>
      <c r="AL6" s="39"/>
      <c r="AM6" s="39"/>
      <c r="AN6" s="1"/>
      <c r="AO6" s="1"/>
      <c r="AP6" s="34"/>
      <c r="AQ6" s="3"/>
      <c r="AR6" s="4"/>
    </row>
    <row r="7" spans="1:44" ht="15" customHeight="1" x14ac:dyDescent="0.2">
      <c r="A7" s="56"/>
      <c r="B7" s="341" t="s">
        <v>10</v>
      </c>
      <c r="C7" s="341"/>
      <c r="D7" s="341"/>
      <c r="E7" s="341"/>
      <c r="F7" s="341"/>
      <c r="G7" s="341" t="s">
        <v>11</v>
      </c>
      <c r="H7" s="341"/>
      <c r="I7" s="341"/>
      <c r="J7" s="341"/>
      <c r="K7" s="341"/>
      <c r="L7" s="341" t="s">
        <v>24</v>
      </c>
      <c r="M7" s="341"/>
      <c r="N7" s="341"/>
      <c r="O7" s="341"/>
      <c r="P7" s="341" t="s">
        <v>22</v>
      </c>
      <c r="Q7" s="341"/>
      <c r="R7" s="341"/>
      <c r="S7" s="341"/>
      <c r="T7" s="341"/>
      <c r="U7" s="341"/>
      <c r="V7" s="341"/>
      <c r="W7" s="319" t="s">
        <v>635</v>
      </c>
      <c r="X7" s="320"/>
      <c r="Y7" s="320"/>
      <c r="Z7" s="320"/>
      <c r="AA7" s="320"/>
      <c r="AB7" s="321"/>
      <c r="AC7" s="319" t="s">
        <v>636</v>
      </c>
      <c r="AD7" s="320"/>
      <c r="AE7" s="320"/>
      <c r="AF7" s="320"/>
      <c r="AG7" s="320"/>
      <c r="AH7" s="321"/>
      <c r="AI7" s="319" t="s">
        <v>637</v>
      </c>
      <c r="AJ7" s="320"/>
      <c r="AK7" s="320"/>
      <c r="AL7" s="320"/>
      <c r="AM7" s="320"/>
      <c r="AN7" s="321"/>
      <c r="AO7" s="326" t="s">
        <v>17</v>
      </c>
      <c r="AP7" s="326" t="s">
        <v>25</v>
      </c>
      <c r="AQ7" s="335" t="s">
        <v>23</v>
      </c>
      <c r="AR7" s="336"/>
    </row>
    <row r="8" spans="1:44" ht="45" x14ac:dyDescent="0.2">
      <c r="A8" s="44" t="s">
        <v>27</v>
      </c>
      <c r="B8" s="45" t="s">
        <v>1</v>
      </c>
      <c r="C8" s="44" t="s">
        <v>6</v>
      </c>
      <c r="D8" s="44" t="s">
        <v>2</v>
      </c>
      <c r="E8" s="44" t="s">
        <v>7</v>
      </c>
      <c r="F8" s="45" t="s">
        <v>18</v>
      </c>
      <c r="G8" s="45" t="s">
        <v>75</v>
      </c>
      <c r="H8" s="45" t="s">
        <v>3</v>
      </c>
      <c r="I8" s="45" t="s">
        <v>15</v>
      </c>
      <c r="J8" s="45" t="s">
        <v>20</v>
      </c>
      <c r="K8" s="45" t="s">
        <v>21</v>
      </c>
      <c r="L8" s="45" t="s">
        <v>4</v>
      </c>
      <c r="M8" s="45" t="s">
        <v>5</v>
      </c>
      <c r="N8" s="45" t="s">
        <v>648</v>
      </c>
      <c r="O8" s="45" t="s">
        <v>0</v>
      </c>
      <c r="P8" s="44" t="s">
        <v>9</v>
      </c>
      <c r="Q8" s="45" t="s">
        <v>32</v>
      </c>
      <c r="R8" s="45" t="s">
        <v>8</v>
      </c>
      <c r="S8" s="45" t="s">
        <v>26</v>
      </c>
      <c r="T8" s="45" t="s">
        <v>31</v>
      </c>
      <c r="U8" s="45" t="s">
        <v>12</v>
      </c>
      <c r="V8" s="45" t="s">
        <v>19</v>
      </c>
      <c r="W8" s="45" t="s">
        <v>32</v>
      </c>
      <c r="X8" s="45" t="s">
        <v>8</v>
      </c>
      <c r="Y8" s="45" t="s">
        <v>26</v>
      </c>
      <c r="Z8" s="45" t="s">
        <v>31</v>
      </c>
      <c r="AA8" s="45" t="s">
        <v>12</v>
      </c>
      <c r="AB8" s="266" t="s">
        <v>638</v>
      </c>
      <c r="AC8" s="45" t="s">
        <v>32</v>
      </c>
      <c r="AD8" s="45" t="s">
        <v>8</v>
      </c>
      <c r="AE8" s="45" t="s">
        <v>26</v>
      </c>
      <c r="AF8" s="45" t="s">
        <v>31</v>
      </c>
      <c r="AG8" s="45" t="s">
        <v>12</v>
      </c>
      <c r="AH8" s="45" t="s">
        <v>639</v>
      </c>
      <c r="AI8" s="45" t="s">
        <v>32</v>
      </c>
      <c r="AJ8" s="45" t="s">
        <v>8</v>
      </c>
      <c r="AK8" s="45" t="s">
        <v>26</v>
      </c>
      <c r="AL8" s="45" t="s">
        <v>31</v>
      </c>
      <c r="AM8" s="45" t="s">
        <v>12</v>
      </c>
      <c r="AN8" s="45" t="s">
        <v>640</v>
      </c>
      <c r="AO8" s="327"/>
      <c r="AP8" s="327"/>
      <c r="AQ8" s="45" t="s">
        <v>13</v>
      </c>
      <c r="AR8" s="45" t="s">
        <v>14</v>
      </c>
    </row>
    <row r="9" spans="1:44" ht="133.5" customHeight="1" x14ac:dyDescent="0.2">
      <c r="A9" s="44">
        <v>180</v>
      </c>
      <c r="B9" s="15" t="s">
        <v>34</v>
      </c>
      <c r="C9" s="48" t="s">
        <v>35</v>
      </c>
      <c r="D9" s="16" t="s">
        <v>36</v>
      </c>
      <c r="E9" s="17" t="s">
        <v>37</v>
      </c>
      <c r="F9" s="18" t="s">
        <v>38</v>
      </c>
      <c r="G9" s="37">
        <v>2020680010157</v>
      </c>
      <c r="H9" s="48" t="s">
        <v>39</v>
      </c>
      <c r="I9" s="48" t="s">
        <v>176</v>
      </c>
      <c r="J9" s="47">
        <v>44939</v>
      </c>
      <c r="K9" s="47">
        <v>45291</v>
      </c>
      <c r="L9" s="40">
        <v>3100</v>
      </c>
      <c r="M9" s="20">
        <f>+SUM('Resultado por Estrategias'!C3:C9)</f>
        <v>87</v>
      </c>
      <c r="N9" s="305">
        <f>IFERROR(AN9/$AN$21,"-")</f>
        <v>0.16444369407394901</v>
      </c>
      <c r="O9" s="414">
        <f>IFERROR(IF(M9/L9&gt;1,(1*N9),((M9/L9)*N9)),"-")</f>
        <v>4.6150327046559888E-3</v>
      </c>
      <c r="P9" s="47" t="s">
        <v>631</v>
      </c>
      <c r="Q9" s="33">
        <f>Gastos_Febrero!$M$82</f>
        <v>695900000</v>
      </c>
      <c r="R9" s="24"/>
      <c r="S9" s="25"/>
      <c r="T9" s="33"/>
      <c r="U9" s="26"/>
      <c r="V9" s="153">
        <f>SUM(Q9:U9)</f>
        <v>695900000</v>
      </c>
      <c r="W9" s="33">
        <f>SUMIF(Contratación!$A$2:$A$289,"180",Contratación!$L$2:$L$289)</f>
        <v>563825000</v>
      </c>
      <c r="X9" s="33"/>
      <c r="Y9" s="33"/>
      <c r="Z9" s="33"/>
      <c r="AA9" s="33"/>
      <c r="AB9" s="53">
        <f>SUM(W9:AA9)</f>
        <v>563825000</v>
      </c>
      <c r="AC9" s="33">
        <f>SUMIF(Contratación!$A$2:$A$289,"180",Contratación!$M$2:$M$289)</f>
        <v>563825000</v>
      </c>
      <c r="AE9" s="33"/>
      <c r="AF9" s="33"/>
      <c r="AG9" s="33"/>
      <c r="AH9" s="53">
        <f>SUM(AC9:AG9)</f>
        <v>563825000</v>
      </c>
      <c r="AI9" s="33">
        <f>SUMIF(Contratación!$A$2:$A$289,"180",Contratación!$N$2:$N$289)</f>
        <v>4870000</v>
      </c>
      <c r="AJ9" s="33"/>
      <c r="AK9" s="33"/>
      <c r="AL9" s="33"/>
      <c r="AM9" s="33"/>
      <c r="AN9" s="53">
        <f>SUM(AI9:AM9)</f>
        <v>4870000</v>
      </c>
      <c r="AO9" s="410">
        <f t="shared" ref="AO9:AO13" si="0">IFERROR(AN9/AB9,"-")</f>
        <v>8.6374318272513639E-3</v>
      </c>
      <c r="AP9" s="33"/>
      <c r="AQ9" s="49" t="s">
        <v>40</v>
      </c>
      <c r="AR9" s="52" t="s">
        <v>73</v>
      </c>
    </row>
    <row r="10" spans="1:44" ht="128.25" x14ac:dyDescent="0.2">
      <c r="A10" s="44">
        <v>182</v>
      </c>
      <c r="B10" s="15" t="s">
        <v>34</v>
      </c>
      <c r="C10" s="48" t="s">
        <v>35</v>
      </c>
      <c r="D10" s="16" t="s">
        <v>41</v>
      </c>
      <c r="E10" s="17" t="s">
        <v>42</v>
      </c>
      <c r="F10" s="18" t="s">
        <v>43</v>
      </c>
      <c r="G10" s="38">
        <v>2020680010074</v>
      </c>
      <c r="H10" s="43" t="s">
        <v>44</v>
      </c>
      <c r="I10" s="28" t="s">
        <v>177</v>
      </c>
      <c r="J10" s="47">
        <v>44944</v>
      </c>
      <c r="K10" s="47">
        <v>45291</v>
      </c>
      <c r="L10" s="40">
        <v>1</v>
      </c>
      <c r="M10" s="20">
        <v>1</v>
      </c>
      <c r="N10" s="305">
        <f t="shared" ref="N10:N21" si="1">IFERROR(AN10/$AN$21,"-")</f>
        <v>0</v>
      </c>
      <c r="O10" s="415">
        <f>IFERROR(IF(M10/L10&gt;1,(1*N10),((M10/L10)*N10)),"-")</f>
        <v>0</v>
      </c>
      <c r="P10" s="47" t="s">
        <v>794</v>
      </c>
      <c r="Q10" s="33">
        <f>Gastos_Febrero!$M$80*'% METAS CDE'!F4</f>
        <v>640447981.4919883</v>
      </c>
      <c r="R10" s="24"/>
      <c r="S10" s="25"/>
      <c r="T10" s="33"/>
      <c r="U10" s="26"/>
      <c r="V10" s="153">
        <f>SUM(Q10:U10)</f>
        <v>640447981.4919883</v>
      </c>
      <c r="W10" s="33">
        <f>SUMIF(Contratación!$A$2:$A$289,"182",Contratación!$L$2:$L$289)</f>
        <v>499013636</v>
      </c>
      <c r="X10" s="33"/>
      <c r="Y10" s="33"/>
      <c r="Z10" s="33"/>
      <c r="AA10" s="33"/>
      <c r="AB10" s="53">
        <f>SUM(W10:AA10)</f>
        <v>499013636</v>
      </c>
      <c r="AC10" s="33">
        <f>SUMIF(Contratación!$A$2:$A$289,"182",Contratación!$M$2:$M$289)</f>
        <v>499013636</v>
      </c>
      <c r="AD10" s="33"/>
      <c r="AE10" s="33"/>
      <c r="AF10" s="33"/>
      <c r="AG10" s="33"/>
      <c r="AH10" s="53">
        <f t="shared" ref="AH10:AH13" si="2">SUM(AC10:AG10)</f>
        <v>499013636</v>
      </c>
      <c r="AI10" s="33">
        <f>SUMIF(Contratación!$A$2:$A$289,"182",Contratación!$N$2:$N$289)</f>
        <v>0</v>
      </c>
      <c r="AJ10" s="33"/>
      <c r="AK10" s="33"/>
      <c r="AL10" s="33"/>
      <c r="AM10" s="33"/>
      <c r="AN10" s="53">
        <f>SUM(AI10:AM10)</f>
        <v>0</v>
      </c>
      <c r="AO10" s="410">
        <f t="shared" si="0"/>
        <v>0</v>
      </c>
      <c r="AP10" s="21"/>
      <c r="AQ10" s="49" t="s">
        <v>40</v>
      </c>
      <c r="AR10" s="52" t="s">
        <v>73</v>
      </c>
    </row>
    <row r="11" spans="1:44" ht="99.75" x14ac:dyDescent="0.2">
      <c r="A11" s="44">
        <v>183</v>
      </c>
      <c r="B11" s="15" t="s">
        <v>34</v>
      </c>
      <c r="C11" s="48" t="s">
        <v>35</v>
      </c>
      <c r="D11" s="16" t="s">
        <v>41</v>
      </c>
      <c r="E11" s="17" t="s">
        <v>45</v>
      </c>
      <c r="F11" s="18" t="s">
        <v>46</v>
      </c>
      <c r="G11" s="38">
        <v>2020680010074</v>
      </c>
      <c r="H11" s="43" t="s">
        <v>44</v>
      </c>
      <c r="I11" s="28" t="s">
        <v>628</v>
      </c>
      <c r="J11" s="47">
        <v>44944</v>
      </c>
      <c r="K11" s="47">
        <v>45291</v>
      </c>
      <c r="L11" s="41">
        <v>0.3</v>
      </c>
      <c r="M11" s="23">
        <f>'Resultado por Estrategias'!C17</f>
        <v>0</v>
      </c>
      <c r="N11" s="305">
        <f t="shared" si="1"/>
        <v>0</v>
      </c>
      <c r="O11" s="415">
        <f>IFERROR(IF(M11/L11&gt;1,(1*N11),((M11/L11)*N11)),"-")</f>
        <v>0</v>
      </c>
      <c r="P11" s="47" t="s">
        <v>217</v>
      </c>
      <c r="Q11" s="33">
        <f>Gastos_Febrero!$M$80*'% METAS CDE'!F5</f>
        <v>31443981.515875276</v>
      </c>
      <c r="R11" s="24"/>
      <c r="S11" s="25"/>
      <c r="T11" s="33"/>
      <c r="U11" s="26"/>
      <c r="V11" s="153">
        <f>SUM(Q11:U11)</f>
        <v>31443981.515875276</v>
      </c>
      <c r="W11" s="33">
        <f>SUMIF(Contratación!$A$2:$A$289,"183",Contratación!$L$2:$L$289)</f>
        <v>24500000</v>
      </c>
      <c r="X11" s="33"/>
      <c r="Y11" s="33"/>
      <c r="Z11" s="33"/>
      <c r="AA11" s="33"/>
      <c r="AB11" s="53">
        <f>SUM(W11:AA11)</f>
        <v>24500000</v>
      </c>
      <c r="AC11" s="33">
        <f>SUMIF(Contratación!$A$2:$A$289,"183",Contratación!$M$2:$M$289)</f>
        <v>24500000</v>
      </c>
      <c r="AD11" s="33"/>
      <c r="AE11" s="33"/>
      <c r="AF11" s="33"/>
      <c r="AG11" s="33"/>
      <c r="AH11" s="53">
        <f t="shared" si="2"/>
        <v>24500000</v>
      </c>
      <c r="AI11" s="33">
        <f>SUMIF(Contratación!$A$2:$A$289,"183",Contratación!$N$2:$N$289)</f>
        <v>0</v>
      </c>
      <c r="AJ11" s="33"/>
      <c r="AK11" s="33"/>
      <c r="AL11" s="33"/>
      <c r="AM11" s="33"/>
      <c r="AN11" s="53">
        <f>SUM(AI11:AM11)</f>
        <v>0</v>
      </c>
      <c r="AO11" s="410">
        <f t="shared" si="0"/>
        <v>0</v>
      </c>
      <c r="AP11" s="21"/>
      <c r="AQ11" s="49" t="s">
        <v>40</v>
      </c>
      <c r="AR11" s="52" t="s">
        <v>73</v>
      </c>
    </row>
    <row r="12" spans="1:44" ht="115.15" customHeight="1" x14ac:dyDescent="0.2">
      <c r="A12" s="44">
        <v>184</v>
      </c>
      <c r="B12" s="15" t="s">
        <v>34</v>
      </c>
      <c r="C12" s="48" t="s">
        <v>35</v>
      </c>
      <c r="D12" s="16" t="s">
        <v>41</v>
      </c>
      <c r="E12" s="17" t="s">
        <v>47</v>
      </c>
      <c r="F12" s="18" t="s">
        <v>48</v>
      </c>
      <c r="G12" s="38">
        <v>2020680010074</v>
      </c>
      <c r="H12" s="43" t="s">
        <v>44</v>
      </c>
      <c r="I12" s="28" t="s">
        <v>628</v>
      </c>
      <c r="J12" s="47">
        <v>44944</v>
      </c>
      <c r="K12" s="47">
        <v>45291</v>
      </c>
      <c r="L12" s="42">
        <v>0</v>
      </c>
      <c r="M12" s="46">
        <f>+SUM('Resultado por Estrategias'!C10:C15)</f>
        <v>170</v>
      </c>
      <c r="N12" s="305">
        <f t="shared" si="1"/>
        <v>0.25857528279588049</v>
      </c>
      <c r="O12" s="415" t="str">
        <f>IFERROR(IF(M12/L12&gt;1,(1*N12),((M12/L12)*N12)),"-")</f>
        <v>-</v>
      </c>
      <c r="P12" s="47" t="s">
        <v>632</v>
      </c>
      <c r="Q12" s="33">
        <f>Gastos_Febrero!$M$80*'% METAS CDE'!F6</f>
        <v>815381585.25506365</v>
      </c>
      <c r="R12" s="24"/>
      <c r="S12" s="25"/>
      <c r="T12" s="33"/>
      <c r="U12" s="26"/>
      <c r="V12" s="153">
        <f>SUM(Q12:U12)</f>
        <v>815381585.25506365</v>
      </c>
      <c r="W12" s="33">
        <f>SUMIF(Contratación!$A$2:$A$289,"184",Contratación!$L$2:$L$289)</f>
        <v>635315500</v>
      </c>
      <c r="X12" s="33"/>
      <c r="Y12" s="33"/>
      <c r="Z12" s="33"/>
      <c r="AA12" s="33"/>
      <c r="AB12" s="53">
        <f>SUM(W12:AA12)</f>
        <v>635315500</v>
      </c>
      <c r="AC12" s="33">
        <f>SUMIF(Contratación!$A$2:$A$289,"184",Contratación!$M$2:$M$289)</f>
        <v>505071750</v>
      </c>
      <c r="AD12" s="33"/>
      <c r="AE12" s="33"/>
      <c r="AF12" s="33"/>
      <c r="AG12" s="33"/>
      <c r="AH12" s="53">
        <f t="shared" si="2"/>
        <v>505071750</v>
      </c>
      <c r="AI12" s="33">
        <f>SUMIF(Contratación!$A$2:$A$289,"184",Contratación!$N$2:$N$289)</f>
        <v>7657707</v>
      </c>
      <c r="AJ12" s="33"/>
      <c r="AK12" s="33"/>
      <c r="AL12" s="33"/>
      <c r="AM12" s="33"/>
      <c r="AN12" s="53">
        <f>SUM(AI12:AM12)</f>
        <v>7657707</v>
      </c>
      <c r="AO12" s="410">
        <f t="shared" si="0"/>
        <v>1.205339236961793E-2</v>
      </c>
      <c r="AP12" s="36"/>
      <c r="AQ12" s="50" t="s">
        <v>40</v>
      </c>
      <c r="AR12" s="52" t="s">
        <v>73</v>
      </c>
    </row>
    <row r="13" spans="1:44" ht="90.6" customHeight="1" x14ac:dyDescent="0.2">
      <c r="A13" s="44">
        <v>185</v>
      </c>
      <c r="B13" s="15" t="s">
        <v>34</v>
      </c>
      <c r="C13" s="48" t="s">
        <v>35</v>
      </c>
      <c r="D13" s="16" t="s">
        <v>41</v>
      </c>
      <c r="E13" s="17" t="s">
        <v>49</v>
      </c>
      <c r="F13" s="18" t="s">
        <v>50</v>
      </c>
      <c r="G13" s="38">
        <v>2020680010074</v>
      </c>
      <c r="H13" s="43" t="s">
        <v>44</v>
      </c>
      <c r="I13" s="28" t="s">
        <v>178</v>
      </c>
      <c r="J13" s="47">
        <v>44944</v>
      </c>
      <c r="K13" s="47">
        <v>45291</v>
      </c>
      <c r="L13" s="42">
        <v>2400</v>
      </c>
      <c r="M13" s="46">
        <f>+'Resultado por Estrategias'!C16</f>
        <v>0</v>
      </c>
      <c r="N13" s="305">
        <f t="shared" si="1"/>
        <v>0</v>
      </c>
      <c r="O13" s="415">
        <f>IFERROR(IF(M13/L13&gt;1,(1*N13),((M13/L13)*N13)),"-")</f>
        <v>0</v>
      </c>
      <c r="P13" s="47" t="s">
        <v>793</v>
      </c>
      <c r="Q13" s="33">
        <f>Gastos_Febrero!$M$80*'% METAS CDE'!F7</f>
        <v>167158451.73707268</v>
      </c>
      <c r="R13" s="24"/>
      <c r="S13" s="24"/>
      <c r="T13" s="33"/>
      <c r="U13" s="26"/>
      <c r="V13" s="153">
        <f>SUM(Q13:U13)</f>
        <v>167158451.73707268</v>
      </c>
      <c r="W13" s="33">
        <f>SUMIF(Contratación!$A$2:$A$289,"185",Contratación!$L$2:$L$289)</f>
        <v>130243750</v>
      </c>
      <c r="X13" s="33"/>
      <c r="Y13" s="33"/>
      <c r="Z13" s="33"/>
      <c r="AA13" s="33"/>
      <c r="AB13" s="53">
        <f>SUM(W13:AA13)</f>
        <v>130243750</v>
      </c>
      <c r="AC13" s="33">
        <f>SUMIF(Contratación!$A$2:$A$289,"185",Contratación!$M$2:$M$289)</f>
        <v>0</v>
      </c>
      <c r="AD13" s="33"/>
      <c r="AE13" s="33"/>
      <c r="AF13" s="33"/>
      <c r="AG13" s="33"/>
      <c r="AH13" s="53">
        <f t="shared" si="2"/>
        <v>0</v>
      </c>
      <c r="AI13" s="33">
        <f>SUMIF(Contratación!$A$2:$A$289,"185",Contratación!$M$2:$N$289)</f>
        <v>0</v>
      </c>
      <c r="AJ13" s="33"/>
      <c r="AK13" s="33"/>
      <c r="AL13" s="33"/>
      <c r="AM13" s="33"/>
      <c r="AN13" s="53">
        <f>SUM(AI13:AM13)</f>
        <v>0</v>
      </c>
      <c r="AO13" s="410">
        <f t="shared" si="0"/>
        <v>0</v>
      </c>
      <c r="AP13" s="36"/>
      <c r="AQ13" s="50" t="s">
        <v>40</v>
      </c>
      <c r="AR13" s="52" t="s">
        <v>73</v>
      </c>
    </row>
    <row r="14" spans="1:44" ht="106.15" customHeight="1" x14ac:dyDescent="0.2">
      <c r="A14" s="351">
        <v>186</v>
      </c>
      <c r="B14" s="349" t="s">
        <v>34</v>
      </c>
      <c r="C14" s="349" t="s">
        <v>35</v>
      </c>
      <c r="D14" s="337" t="s">
        <v>51</v>
      </c>
      <c r="E14" s="326" t="s">
        <v>52</v>
      </c>
      <c r="F14" s="353" t="s">
        <v>53</v>
      </c>
      <c r="G14" s="38">
        <v>2020680010084</v>
      </c>
      <c r="H14" s="16" t="s">
        <v>70</v>
      </c>
      <c r="I14" s="28" t="s">
        <v>174</v>
      </c>
      <c r="J14" s="47">
        <v>44939</v>
      </c>
      <c r="K14" s="47">
        <v>45291</v>
      </c>
      <c r="L14" s="347">
        <v>2569</v>
      </c>
      <c r="M14" s="345">
        <f>+'Resultado por Estrategias'!C19</f>
        <v>152</v>
      </c>
      <c r="N14" s="309">
        <f>IFERROR(AN14/$AN$21,"-")</f>
        <v>0</v>
      </c>
      <c r="O14" s="416">
        <f t="shared" ref="O14:O19" si="3">IFERROR(IF(M14/L14&gt;1,(1*N14),((M14/L14)*N14)),"-")</f>
        <v>0</v>
      </c>
      <c r="P14" s="47" t="s">
        <v>633</v>
      </c>
      <c r="Q14" s="33">
        <f>6000000/2</f>
        <v>3000000</v>
      </c>
      <c r="R14" s="24"/>
      <c r="S14" s="25"/>
      <c r="T14" s="33">
        <f>4000000/2</f>
        <v>2000000</v>
      </c>
      <c r="U14" s="26"/>
      <c r="V14" s="322">
        <f>SUM(Q14:U15)</f>
        <v>617180000</v>
      </c>
      <c r="W14" s="33">
        <v>0</v>
      </c>
      <c r="X14" s="33"/>
      <c r="Y14" s="33"/>
      <c r="Z14" s="33"/>
      <c r="AA14" s="33"/>
      <c r="AB14" s="317">
        <f>SUM(W14:AA15)</f>
        <v>85900000</v>
      </c>
      <c r="AC14" s="33">
        <v>0</v>
      </c>
      <c r="AD14" s="33"/>
      <c r="AE14" s="33"/>
      <c r="AF14" s="33"/>
      <c r="AG14" s="33"/>
      <c r="AH14" s="317">
        <f>SUM(AC14:AG15)</f>
        <v>85900000</v>
      </c>
      <c r="AI14" s="33">
        <v>0</v>
      </c>
      <c r="AJ14" s="33"/>
      <c r="AK14" s="33"/>
      <c r="AL14" s="33"/>
      <c r="AM14" s="33"/>
      <c r="AN14" s="317">
        <f>SUM(AI14:AM15)</f>
        <v>0</v>
      </c>
      <c r="AO14" s="411" t="s">
        <v>140</v>
      </c>
      <c r="AP14" s="328"/>
      <c r="AQ14" s="324" t="s">
        <v>40</v>
      </c>
      <c r="AR14" s="337" t="s">
        <v>73</v>
      </c>
    </row>
    <row r="15" spans="1:44" ht="106.15" customHeight="1" x14ac:dyDescent="0.2">
      <c r="A15" s="352"/>
      <c r="B15" s="350"/>
      <c r="C15" s="350"/>
      <c r="D15" s="338"/>
      <c r="E15" s="327"/>
      <c r="F15" s="354"/>
      <c r="G15" s="58">
        <v>2022680010037</v>
      </c>
      <c r="H15" s="16" t="s">
        <v>76</v>
      </c>
      <c r="I15" s="28" t="s">
        <v>629</v>
      </c>
      <c r="J15" s="47">
        <v>44949</v>
      </c>
      <c r="K15" s="47">
        <v>45291</v>
      </c>
      <c r="L15" s="348"/>
      <c r="M15" s="346"/>
      <c r="N15" s="310"/>
      <c r="O15" s="417" t="str">
        <f t="shared" si="3"/>
        <v>-</v>
      </c>
      <c r="P15" s="47" t="s">
        <v>633</v>
      </c>
      <c r="Q15" s="33">
        <f>1224360000/2</f>
        <v>612180000</v>
      </c>
      <c r="R15" s="24"/>
      <c r="S15" s="25"/>
      <c r="T15" s="33"/>
      <c r="U15" s="26"/>
      <c r="V15" s="323"/>
      <c r="W15" s="33">
        <f>SUMIF(Contratación!$A$2:$A$289,"186",Contratación!$L$2:$L$289)</f>
        <v>85900000</v>
      </c>
      <c r="X15" s="33"/>
      <c r="Y15" s="33"/>
      <c r="Z15" s="33"/>
      <c r="AA15" s="33"/>
      <c r="AB15" s="318"/>
      <c r="AC15" s="33">
        <f>SUMIF(Contratación!$A$2:$A$289,"186",Contratación!$M$2:$M$289)</f>
        <v>85900000</v>
      </c>
      <c r="AD15" s="33"/>
      <c r="AE15" s="33"/>
      <c r="AF15" s="33"/>
      <c r="AG15" s="33"/>
      <c r="AH15" s="318"/>
      <c r="AI15" s="33">
        <f>SUMIF(Contratación!$A$2:$A$289,"186",Contratación!$N$2:$N$289)</f>
        <v>0</v>
      </c>
      <c r="AJ15" s="33"/>
      <c r="AK15" s="33"/>
      <c r="AL15" s="33"/>
      <c r="AM15" s="33"/>
      <c r="AN15" s="318"/>
      <c r="AO15" s="412"/>
      <c r="AP15" s="329"/>
      <c r="AQ15" s="325"/>
      <c r="AR15" s="338"/>
    </row>
    <row r="16" spans="1:44" ht="91.15" customHeight="1" x14ac:dyDescent="0.2">
      <c r="A16" s="351">
        <v>187</v>
      </c>
      <c r="B16" s="349" t="s">
        <v>34</v>
      </c>
      <c r="C16" s="349" t="s">
        <v>35</v>
      </c>
      <c r="D16" s="337" t="s">
        <v>51</v>
      </c>
      <c r="E16" s="326" t="s">
        <v>54</v>
      </c>
      <c r="F16" s="353" t="s">
        <v>55</v>
      </c>
      <c r="G16" s="58">
        <v>2022680010037</v>
      </c>
      <c r="H16" s="16" t="s">
        <v>76</v>
      </c>
      <c r="I16" s="28" t="s">
        <v>629</v>
      </c>
      <c r="J16" s="47">
        <v>44949</v>
      </c>
      <c r="K16" s="47">
        <v>45291</v>
      </c>
      <c r="L16" s="347">
        <v>1263</v>
      </c>
      <c r="M16" s="345">
        <f>+'Resultado por Estrategias'!C20</f>
        <v>220</v>
      </c>
      <c r="N16" s="309">
        <f>IFERROR(AN16/$AN$21,"-")</f>
        <v>0</v>
      </c>
      <c r="O16" s="416">
        <f t="shared" si="3"/>
        <v>0</v>
      </c>
      <c r="P16" s="47" t="s">
        <v>633</v>
      </c>
      <c r="Q16" s="33">
        <f>1224360000/2</f>
        <v>612180000</v>
      </c>
      <c r="R16" s="24"/>
      <c r="S16" s="25"/>
      <c r="T16" s="33"/>
      <c r="U16" s="26"/>
      <c r="V16" s="322">
        <f>SUM(Q16:U17)</f>
        <v>617180000</v>
      </c>
      <c r="W16" s="33">
        <f>SUMIF(Contratación!$A$2:$A$289,"187",Contratación!$L$2:$L$289)</f>
        <v>85900000</v>
      </c>
      <c r="X16" s="33"/>
      <c r="Y16" s="33"/>
      <c r="Z16" s="33"/>
      <c r="AA16" s="33"/>
      <c r="AB16" s="322">
        <f t="shared" ref="AB16:AB21" si="4">SUM(W16:AA16)</f>
        <v>85900000</v>
      </c>
      <c r="AC16" s="33">
        <f>SUMIF(Contratación!$A$2:$A$289,"187",Contratación!$M$2:$M$289)</f>
        <v>85900000</v>
      </c>
      <c r="AD16" s="33"/>
      <c r="AE16" s="33"/>
      <c r="AF16" s="33"/>
      <c r="AG16" s="33"/>
      <c r="AH16" s="322">
        <f>SUM(AC16:AG17)</f>
        <v>85900000</v>
      </c>
      <c r="AI16" s="33">
        <f>SUMIF(Contratación!$A$2:$A$289,"187",Contratación!$N$2:$N$289)</f>
        <v>0</v>
      </c>
      <c r="AJ16" s="33"/>
      <c r="AK16" s="33"/>
      <c r="AL16" s="33"/>
      <c r="AM16" s="33"/>
      <c r="AN16" s="317">
        <f>SUM(AI16:AM17)</f>
        <v>0</v>
      </c>
      <c r="AO16" s="411" t="s">
        <v>140</v>
      </c>
      <c r="AP16" s="328"/>
      <c r="AQ16" s="324" t="s">
        <v>40</v>
      </c>
      <c r="AR16" s="337" t="s">
        <v>73</v>
      </c>
    </row>
    <row r="17" spans="1:44" ht="91.15" customHeight="1" x14ac:dyDescent="0.2">
      <c r="A17" s="352"/>
      <c r="B17" s="350"/>
      <c r="C17" s="350"/>
      <c r="D17" s="338"/>
      <c r="E17" s="327"/>
      <c r="F17" s="354"/>
      <c r="G17" s="58">
        <v>2020680010084</v>
      </c>
      <c r="H17" s="16" t="s">
        <v>70</v>
      </c>
      <c r="I17" s="28" t="s">
        <v>174</v>
      </c>
      <c r="J17" s="47">
        <v>44939</v>
      </c>
      <c r="K17" s="47">
        <v>45291</v>
      </c>
      <c r="L17" s="348"/>
      <c r="M17" s="346"/>
      <c r="N17" s="310"/>
      <c r="O17" s="417" t="str">
        <f t="shared" si="3"/>
        <v>-</v>
      </c>
      <c r="P17" s="47" t="s">
        <v>633</v>
      </c>
      <c r="Q17" s="33">
        <f>6000000/2</f>
        <v>3000000</v>
      </c>
      <c r="R17" s="24"/>
      <c r="S17" s="25"/>
      <c r="T17" s="33">
        <f>4000000/2</f>
        <v>2000000</v>
      </c>
      <c r="U17" s="26"/>
      <c r="V17" s="323"/>
      <c r="W17" s="33">
        <v>0</v>
      </c>
      <c r="X17" s="33"/>
      <c r="Y17" s="33"/>
      <c r="Z17" s="33"/>
      <c r="AA17" s="33"/>
      <c r="AB17" s="323"/>
      <c r="AC17" s="33">
        <v>0</v>
      </c>
      <c r="AD17" s="33"/>
      <c r="AE17" s="33"/>
      <c r="AF17" s="33"/>
      <c r="AG17" s="33"/>
      <c r="AH17" s="323"/>
      <c r="AI17" s="33">
        <v>0</v>
      </c>
      <c r="AJ17" s="33"/>
      <c r="AK17" s="33"/>
      <c r="AL17" s="33"/>
      <c r="AM17" s="33"/>
      <c r="AN17" s="318"/>
      <c r="AO17" s="412"/>
      <c r="AP17" s="329"/>
      <c r="AQ17" s="325"/>
      <c r="AR17" s="338"/>
    </row>
    <row r="18" spans="1:44" ht="136.9" customHeight="1" x14ac:dyDescent="0.2">
      <c r="A18" s="44">
        <v>188</v>
      </c>
      <c r="B18" s="15" t="s">
        <v>34</v>
      </c>
      <c r="C18" s="48" t="s">
        <v>56</v>
      </c>
      <c r="D18" s="16" t="s">
        <v>57</v>
      </c>
      <c r="E18" s="17" t="s">
        <v>58</v>
      </c>
      <c r="F18" s="18" t="s">
        <v>59</v>
      </c>
      <c r="G18" s="59">
        <v>2022680010086</v>
      </c>
      <c r="H18" s="43" t="s">
        <v>60</v>
      </c>
      <c r="I18" s="48" t="s">
        <v>630</v>
      </c>
      <c r="J18" s="47">
        <v>44942</v>
      </c>
      <c r="K18" s="47">
        <v>45291</v>
      </c>
      <c r="L18" s="40">
        <v>0</v>
      </c>
      <c r="M18" s="20">
        <f>+'Resultado por Estrategias'!C21</f>
        <v>551</v>
      </c>
      <c r="N18" s="305">
        <f t="shared" si="1"/>
        <v>0.1033593111598852</v>
      </c>
      <c r="O18" s="415" t="str">
        <f>IFERROR(IF(M18/L18&gt;1,(1*N18),((M18/L18)*N18)),"-")</f>
        <v>-</v>
      </c>
      <c r="P18" s="47" t="s">
        <v>534</v>
      </c>
      <c r="Q18" s="33">
        <f>Gastos_Enero!$M$83/3</f>
        <v>79590000</v>
      </c>
      <c r="R18" s="24"/>
      <c r="S18" s="25"/>
      <c r="T18" s="24"/>
      <c r="U18" s="26"/>
      <c r="V18" s="153">
        <f>SUM(Q18:U18)</f>
        <v>79590000</v>
      </c>
      <c r="W18" s="33">
        <f>SUMIF(Contratación!$A$2:$A$289,"188",Contratación!$L$2:$L$289)</f>
        <v>73203333.333333328</v>
      </c>
      <c r="X18" s="33"/>
      <c r="Y18" s="33"/>
      <c r="Z18" s="33"/>
      <c r="AA18" s="33"/>
      <c r="AB18" s="53">
        <f t="shared" si="4"/>
        <v>73203333.333333328</v>
      </c>
      <c r="AC18" s="33">
        <f>SUMIF(Contratación!$A$2:$A$289,"188",Contratación!$M$2:$M$289)</f>
        <v>73203333.333333328</v>
      </c>
      <c r="AD18" s="33"/>
      <c r="AE18" s="33"/>
      <c r="AF18" s="33"/>
      <c r="AG18" s="33"/>
      <c r="AH18" s="53">
        <f>SUM(AC18:AG18)</f>
        <v>73203333.333333328</v>
      </c>
      <c r="AI18" s="33">
        <f>SUMIF(Contratación!$A$2:$A$289,"188",Contratación!$N$2:$N$289)</f>
        <v>3060986</v>
      </c>
      <c r="AJ18" s="33"/>
      <c r="AK18" s="33"/>
      <c r="AL18" s="33"/>
      <c r="AM18" s="33"/>
      <c r="AN18" s="53">
        <f>SUM(AI18:AM18)</f>
        <v>3060986</v>
      </c>
      <c r="AO18" s="410">
        <f t="shared" ref="AO18" si="5">IFERROR(AN18/AB18,"-")</f>
        <v>4.1814844497062978E-2</v>
      </c>
      <c r="AP18" s="21"/>
      <c r="AQ18" s="49" t="s">
        <v>40</v>
      </c>
      <c r="AR18" s="52" t="s">
        <v>73</v>
      </c>
    </row>
    <row r="19" spans="1:44" ht="128.44999999999999" customHeight="1" x14ac:dyDescent="0.2">
      <c r="A19" s="44">
        <v>189</v>
      </c>
      <c r="B19" s="15" t="s">
        <v>34</v>
      </c>
      <c r="C19" s="48" t="s">
        <v>56</v>
      </c>
      <c r="D19" s="16" t="s">
        <v>57</v>
      </c>
      <c r="E19" s="17" t="s">
        <v>61</v>
      </c>
      <c r="F19" s="18" t="s">
        <v>62</v>
      </c>
      <c r="G19" s="59">
        <v>2022680010086</v>
      </c>
      <c r="H19" s="43" t="s">
        <v>60</v>
      </c>
      <c r="I19" s="48" t="s">
        <v>630</v>
      </c>
      <c r="J19" s="47">
        <v>44942</v>
      </c>
      <c r="K19" s="47">
        <v>45291</v>
      </c>
      <c r="L19" s="19">
        <v>0</v>
      </c>
      <c r="M19" s="20">
        <f>+'Resultado por Estrategias'!C22</f>
        <v>481</v>
      </c>
      <c r="N19" s="305">
        <f t="shared" si="1"/>
        <v>0.1033593111598852</v>
      </c>
      <c r="O19" s="415" t="str">
        <f>IFERROR(IF(M19/L19&gt;1,(1*N19),((M19/L19)*N19)),"-")</f>
        <v>-</v>
      </c>
      <c r="P19" s="47" t="s">
        <v>534</v>
      </c>
      <c r="Q19" s="33">
        <f>Gastos_Enero!$M$83/3</f>
        <v>79590000</v>
      </c>
      <c r="R19" s="24"/>
      <c r="S19" s="25"/>
      <c r="T19" s="24"/>
      <c r="U19" s="26"/>
      <c r="V19" s="153">
        <f>SUM(Q19:U19)</f>
        <v>79590000</v>
      </c>
      <c r="W19" s="33">
        <f>SUMIF(Contratación!$A$2:$A$289,"189",Contratación!$L$2:$L$289)</f>
        <v>73203333.333333328</v>
      </c>
      <c r="X19" s="33"/>
      <c r="Y19" s="33"/>
      <c r="Z19" s="33"/>
      <c r="AA19" s="33"/>
      <c r="AB19" s="53">
        <f t="shared" si="4"/>
        <v>73203333.333333328</v>
      </c>
      <c r="AC19" s="33">
        <f>SUMIF(Contratación!$A$2:$A$289,"189",Contratación!$M$2:$M$289)</f>
        <v>73203333.333333328</v>
      </c>
      <c r="AD19" s="33"/>
      <c r="AE19" s="33"/>
      <c r="AF19" s="33"/>
      <c r="AG19" s="33"/>
      <c r="AH19" s="53">
        <f>SUM(AC19:AG19)</f>
        <v>73203333.333333328</v>
      </c>
      <c r="AI19" s="33">
        <f>SUMIF(Contratación!$A$2:$A$289,"189",Contratación!$N$2:$N$289)</f>
        <v>3060986</v>
      </c>
      <c r="AJ19" s="33"/>
      <c r="AK19" s="33"/>
      <c r="AL19" s="33"/>
      <c r="AM19" s="33"/>
      <c r="AN19" s="53">
        <f>SUM(AI19:AM19)</f>
        <v>3060986</v>
      </c>
      <c r="AO19" s="410">
        <f>IFERROR(AN19/AB19,"-")</f>
        <v>4.1814844497062978E-2</v>
      </c>
      <c r="AP19" s="21"/>
      <c r="AQ19" s="49" t="s">
        <v>40</v>
      </c>
      <c r="AR19" s="52" t="s">
        <v>73</v>
      </c>
    </row>
    <row r="20" spans="1:44" ht="141.6" customHeight="1" x14ac:dyDescent="0.2">
      <c r="A20" s="44">
        <v>190</v>
      </c>
      <c r="B20" s="15" t="s">
        <v>34</v>
      </c>
      <c r="C20" s="48" t="s">
        <v>56</v>
      </c>
      <c r="D20" s="16" t="s">
        <v>57</v>
      </c>
      <c r="E20" s="17" t="s">
        <v>63</v>
      </c>
      <c r="F20" s="18" t="s">
        <v>64</v>
      </c>
      <c r="G20" s="59">
        <v>2022680010086</v>
      </c>
      <c r="H20" s="43" t="s">
        <v>60</v>
      </c>
      <c r="I20" s="48" t="s">
        <v>630</v>
      </c>
      <c r="J20" s="47">
        <v>44942</v>
      </c>
      <c r="K20" s="47">
        <v>45291</v>
      </c>
      <c r="L20" s="19">
        <v>0</v>
      </c>
      <c r="M20" s="20">
        <f>+'Resultado por Estrategias'!C23</f>
        <v>28</v>
      </c>
      <c r="N20" s="305">
        <f t="shared" si="1"/>
        <v>0.1033593111598852</v>
      </c>
      <c r="O20" s="415" t="str">
        <f>IFERROR(IF(M20/L20&gt;1,(1*N20),((M20/L20)*N20)),"-")</f>
        <v>-</v>
      </c>
      <c r="P20" s="47" t="s">
        <v>534</v>
      </c>
      <c r="Q20" s="33">
        <f>Gastos_Enero!$M$83/3</f>
        <v>79590000</v>
      </c>
      <c r="R20" s="24"/>
      <c r="S20" s="25"/>
      <c r="T20" s="24"/>
      <c r="U20" s="26"/>
      <c r="V20" s="153">
        <f>SUM(Q20:U20)</f>
        <v>79590000</v>
      </c>
      <c r="W20" s="33">
        <f>SUMIF(Contratación!$A$2:$A$289,"190",Contratación!$L$2:$L$289)</f>
        <v>73203333.333333328</v>
      </c>
      <c r="X20" s="33"/>
      <c r="Y20" s="33"/>
      <c r="Z20" s="33"/>
      <c r="AA20" s="33"/>
      <c r="AB20" s="53">
        <f t="shared" si="4"/>
        <v>73203333.333333328</v>
      </c>
      <c r="AC20" s="33">
        <f>SUMIF(Contratación!$A$2:$A$289,"190",Contratación!$M$2:$M$289)</f>
        <v>73203333.333333328</v>
      </c>
      <c r="AD20" s="33"/>
      <c r="AE20" s="33"/>
      <c r="AF20" s="33"/>
      <c r="AG20" s="33"/>
      <c r="AH20" s="53">
        <f>SUM(AC20:AG20)</f>
        <v>73203333.333333328</v>
      </c>
      <c r="AI20" s="33">
        <f>SUMIF(Contratación!$A$2:$A$289,"190",Contratación!$N$2:$N$289)</f>
        <v>3060986</v>
      </c>
      <c r="AJ20" s="33"/>
      <c r="AK20" s="33"/>
      <c r="AL20" s="33"/>
      <c r="AM20" s="33"/>
      <c r="AN20" s="53">
        <f>SUM(AI20:AM20)</f>
        <v>3060986</v>
      </c>
      <c r="AO20" s="410">
        <f>IFERROR(AN20/AB20,"-")</f>
        <v>4.1814844497062978E-2</v>
      </c>
      <c r="AP20" s="21"/>
      <c r="AQ20" s="49" t="s">
        <v>40</v>
      </c>
      <c r="AR20" s="52" t="s">
        <v>73</v>
      </c>
    </row>
    <row r="21" spans="1:44" ht="93" customHeight="1" x14ac:dyDescent="0.2">
      <c r="A21" s="44">
        <v>302</v>
      </c>
      <c r="B21" s="15" t="s">
        <v>65</v>
      </c>
      <c r="C21" s="48" t="s">
        <v>66</v>
      </c>
      <c r="D21" s="16" t="s">
        <v>67</v>
      </c>
      <c r="E21" s="17" t="s">
        <v>68</v>
      </c>
      <c r="F21" s="18" t="s">
        <v>69</v>
      </c>
      <c r="G21" s="37">
        <v>2021680010176</v>
      </c>
      <c r="H21" s="16" t="s">
        <v>72</v>
      </c>
      <c r="I21" s="48" t="s">
        <v>627</v>
      </c>
      <c r="J21" s="47">
        <v>44936</v>
      </c>
      <c r="K21" s="47">
        <v>45291</v>
      </c>
      <c r="L21" s="22">
        <v>1</v>
      </c>
      <c r="M21" s="23">
        <v>1</v>
      </c>
      <c r="N21" s="305">
        <f t="shared" si="1"/>
        <v>1</v>
      </c>
      <c r="O21" s="415">
        <f>IFERROR(IF(M21/L21&gt;1,(1*N21),((M21/L21)*N21)),"-")</f>
        <v>1</v>
      </c>
      <c r="P21" s="47" t="s">
        <v>539</v>
      </c>
      <c r="Q21" s="57">
        <f>Gastos_Enero!$M$84</f>
        <v>541456051</v>
      </c>
      <c r="R21" s="24"/>
      <c r="S21" s="25"/>
      <c r="T21" s="24"/>
      <c r="U21" s="26"/>
      <c r="V21" s="153">
        <f>SUM(Q21:U21)</f>
        <v>541456051</v>
      </c>
      <c r="W21" s="33">
        <f>SUMIF(Contratación!$A$2:$A$289,"302",Contratación!$L$2:$L$289)</f>
        <v>529263602</v>
      </c>
      <c r="X21" s="33"/>
      <c r="Y21" s="33"/>
      <c r="Z21" s="33"/>
      <c r="AA21" s="33"/>
      <c r="AB21" s="53">
        <f t="shared" si="4"/>
        <v>529263602</v>
      </c>
      <c r="AC21" s="33">
        <f>SUMIF(Contratación!$A$2:$A$289,"302",Contratación!$M$2:$M$289)</f>
        <v>529263602</v>
      </c>
      <c r="AD21" s="33"/>
      <c r="AE21" s="33"/>
      <c r="AF21" s="33"/>
      <c r="AG21" s="33"/>
      <c r="AH21" s="53">
        <f>SUM(AC21:AG21)</f>
        <v>529263602</v>
      </c>
      <c r="AI21" s="33">
        <f>SUMIF(Contratación!$A$2:$A$289,"302",Contratación!$N$2:$N$289)</f>
        <v>29615000</v>
      </c>
      <c r="AJ21" s="33"/>
      <c r="AK21" s="33"/>
      <c r="AL21" s="33"/>
      <c r="AM21" s="33"/>
      <c r="AN21" s="53">
        <f>SUM(AI21:AM21)</f>
        <v>29615000</v>
      </c>
      <c r="AO21" s="410">
        <f>IFERROR(AN21/AB21,"-")</f>
        <v>5.5955104201554369E-2</v>
      </c>
      <c r="AP21" s="21"/>
      <c r="AQ21" s="49" t="s">
        <v>40</v>
      </c>
      <c r="AR21" s="52" t="s">
        <v>73</v>
      </c>
    </row>
    <row r="22" spans="1:44" ht="15" x14ac:dyDescent="0.2">
      <c r="A22" s="8">
        <f>SUM(--(FREQUENCY(A9:A21,A9:A21)&gt;0))</f>
        <v>11</v>
      </c>
      <c r="B22" s="10"/>
      <c r="C22" s="11"/>
      <c r="D22" s="11"/>
      <c r="E22" s="11"/>
      <c r="F22" s="11"/>
      <c r="G22" s="11"/>
      <c r="H22" s="11"/>
      <c r="I22" s="11"/>
      <c r="J22" s="11"/>
      <c r="K22" s="12"/>
      <c r="L22" s="13"/>
      <c r="M22" s="9" t="s">
        <v>16</v>
      </c>
      <c r="O22" s="5">
        <f>IFERROR(SUM(O9:O21),"-")</f>
        <v>1.0046150327046559</v>
      </c>
      <c r="P22" s="6"/>
      <c r="Q22" s="30">
        <f t="shared" ref="Q22:W22" si="6">SUM(Q9:Q21)</f>
        <v>4360918051</v>
      </c>
      <c r="R22" s="14">
        <f t="shared" si="6"/>
        <v>0</v>
      </c>
      <c r="S22" s="14">
        <f t="shared" si="6"/>
        <v>0</v>
      </c>
      <c r="T22" s="14">
        <f t="shared" si="6"/>
        <v>4000000</v>
      </c>
      <c r="U22" s="14">
        <f t="shared" si="6"/>
        <v>0</v>
      </c>
      <c r="V22" s="7">
        <f>SUBTOTAL(9,V9:V21)</f>
        <v>4364918051</v>
      </c>
      <c r="W22" s="30">
        <f>SUBTOTAL(9,W9:W21)</f>
        <v>2773571488</v>
      </c>
      <c r="X22" s="30">
        <f>SUBTOTAL(9,X9:X21)</f>
        <v>0</v>
      </c>
      <c r="Y22" s="30">
        <f t="shared" ref="Y22:AA22" si="7">SUBTOTAL(9,Y9:Y21)</f>
        <v>0</v>
      </c>
      <c r="Z22" s="30">
        <f t="shared" si="7"/>
        <v>0</v>
      </c>
      <c r="AA22" s="30">
        <f t="shared" si="7"/>
        <v>0</v>
      </c>
      <c r="AB22" s="7">
        <f>SUBTOTAL(9,AB9:AB21)</f>
        <v>2773571488</v>
      </c>
      <c r="AC22" s="30">
        <f>SUBTOTAL(9,AC9:AC21)</f>
        <v>2513083988</v>
      </c>
      <c r="AD22" s="30">
        <f t="shared" ref="AD22:AH22" si="8">SUBTOTAL(9,AD9:AD21)</f>
        <v>0</v>
      </c>
      <c r="AE22" s="30">
        <f t="shared" si="8"/>
        <v>0</v>
      </c>
      <c r="AF22" s="30">
        <f t="shared" si="8"/>
        <v>0</v>
      </c>
      <c r="AG22" s="30">
        <f t="shared" si="8"/>
        <v>0</v>
      </c>
      <c r="AH22" s="7">
        <f>SUBTOTAL(9,AH9:AH21)</f>
        <v>2513083988</v>
      </c>
      <c r="AI22" s="30">
        <f>SUBTOTAL(9,AI9:AI21)</f>
        <v>51325665</v>
      </c>
      <c r="AJ22" s="30">
        <f t="shared" ref="AJ22:AN22" si="9">SUBTOTAL(9,AJ9:AJ21)</f>
        <v>0</v>
      </c>
      <c r="AK22" s="30">
        <f t="shared" si="9"/>
        <v>0</v>
      </c>
      <c r="AL22" s="30">
        <f t="shared" si="9"/>
        <v>0</v>
      </c>
      <c r="AM22" s="30">
        <f t="shared" si="9"/>
        <v>0</v>
      </c>
      <c r="AN22" s="409">
        <f t="shared" si="9"/>
        <v>51325665</v>
      </c>
      <c r="AO22" s="413">
        <f t="shared" ref="AO22" si="10">IFERROR(AN22/AB22,"-")</f>
        <v>1.850526125685353E-2</v>
      </c>
      <c r="AP22" s="30">
        <f>SUBTOTAL(9,AP9:AP21)</f>
        <v>0</v>
      </c>
      <c r="AQ22" s="6"/>
      <c r="AR22" s="6"/>
    </row>
    <row r="31" spans="1:44" x14ac:dyDescent="0.2">
      <c r="S31" s="27"/>
    </row>
  </sheetData>
  <mergeCells count="55">
    <mergeCell ref="AB16:AB17"/>
    <mergeCell ref="AP1:AR1"/>
    <mergeCell ref="B16:B17"/>
    <mergeCell ref="A16:A17"/>
    <mergeCell ref="F16:F17"/>
    <mergeCell ref="E16:E17"/>
    <mergeCell ref="D16:D17"/>
    <mergeCell ref="M16:M17"/>
    <mergeCell ref="L16:L17"/>
    <mergeCell ref="O16:O17"/>
    <mergeCell ref="V16:V17"/>
    <mergeCell ref="C16:C17"/>
    <mergeCell ref="AN16:AN17"/>
    <mergeCell ref="AO16:AO17"/>
    <mergeCell ref="AR16:AR17"/>
    <mergeCell ref="AQ16:AQ17"/>
    <mergeCell ref="AP16:AP17"/>
    <mergeCell ref="AR14:AR15"/>
    <mergeCell ref="A5:C5"/>
    <mergeCell ref="A6:C6"/>
    <mergeCell ref="B7:F7"/>
    <mergeCell ref="G7:K7"/>
    <mergeCell ref="L7:O7"/>
    <mergeCell ref="P7:V7"/>
    <mergeCell ref="D5:G5"/>
    <mergeCell ref="D6:G6"/>
    <mergeCell ref="O14:O15"/>
    <mergeCell ref="M14:M15"/>
    <mergeCell ref="L14:L15"/>
    <mergeCell ref="V14:V15"/>
    <mergeCell ref="F14:F15"/>
    <mergeCell ref="A14:A15"/>
    <mergeCell ref="B14:B15"/>
    <mergeCell ref="AP2:AR2"/>
    <mergeCell ref="AP3:AR3"/>
    <mergeCell ref="AP4:AR4"/>
    <mergeCell ref="AP7:AP8"/>
    <mergeCell ref="AQ7:AR7"/>
    <mergeCell ref="AQ14:AQ15"/>
    <mergeCell ref="AO7:AO8"/>
    <mergeCell ref="AN14:AN15"/>
    <mergeCell ref="AO14:AO15"/>
    <mergeCell ref="AP14:AP15"/>
    <mergeCell ref="N14:N15"/>
    <mergeCell ref="A1:AO4"/>
    <mergeCell ref="AB14:AB15"/>
    <mergeCell ref="W7:AB7"/>
    <mergeCell ref="AH16:AH17"/>
    <mergeCell ref="AI7:AN7"/>
    <mergeCell ref="AC7:AH7"/>
    <mergeCell ref="AH14:AH15"/>
    <mergeCell ref="C14:C15"/>
    <mergeCell ref="D14:D15"/>
    <mergeCell ref="E14:E15"/>
    <mergeCell ref="N16:N17"/>
  </mergeCells>
  <phoneticPr fontId="13" type="noConversion"/>
  <conditionalFormatting sqref="O10:O21">
    <cfRule type="cellIs" dxfId="8" priority="4" operator="between">
      <formula>0.67</formula>
      <formula>1</formula>
    </cfRule>
    <cfRule type="cellIs" dxfId="7" priority="5" operator="between">
      <formula>0.34</formula>
      <formula>0.66</formula>
    </cfRule>
    <cfRule type="cellIs" dxfId="6" priority="6" operator="between">
      <formula>0</formula>
      <formula>0.33</formula>
    </cfRule>
  </conditionalFormatting>
  <conditionalFormatting sqref="O9">
    <cfRule type="cellIs" dxfId="2" priority="1" operator="between">
      <formula>0.67</formula>
      <formula>1</formula>
    </cfRule>
    <cfRule type="cellIs" dxfId="1" priority="2" operator="between">
      <formula>0.34</formula>
      <formula>0.66</formula>
    </cfRule>
    <cfRule type="cellIs" dxfId="0" priority="3" operator="between">
      <formula>0</formula>
      <formula>0.33</formula>
    </cfRule>
  </conditionalFormatting>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620A2-64B1-4A22-91C4-93AA6FBB9219}">
  <dimension ref="A1:W23"/>
  <sheetViews>
    <sheetView showGridLines="0" topLeftCell="A5" zoomScale="90" zoomScaleNormal="80" zoomScaleSheetLayoutView="80" workbookViewId="0">
      <selection activeCell="E19" sqref="E19:E20"/>
    </sheetView>
  </sheetViews>
  <sheetFormatPr baseColWidth="10" defaultRowHeight="14.25" x14ac:dyDescent="0.2"/>
  <cols>
    <col min="1" max="1" width="11" style="108"/>
    <col min="2" max="2" width="45.125" customWidth="1"/>
    <col min="3" max="3" width="12.5" style="108" bestFit="1" customWidth="1"/>
    <col min="4" max="4" width="10.375" style="109" customWidth="1"/>
    <col min="5" max="5" width="9.25" style="108" customWidth="1"/>
    <col min="6" max="6" width="9.25" style="109" customWidth="1"/>
    <col min="7" max="7" width="9.25" style="32" customWidth="1"/>
    <col min="8" max="8" width="11" style="32"/>
    <col min="9" max="18" width="11" style="32" customWidth="1"/>
    <col min="19" max="19" width="13.5" style="108" customWidth="1"/>
    <col min="20" max="21" width="10" style="108" customWidth="1"/>
  </cols>
  <sheetData>
    <row r="1" spans="1:21" ht="15" x14ac:dyDescent="0.25">
      <c r="G1" s="387" t="s">
        <v>114</v>
      </c>
      <c r="H1" s="388"/>
      <c r="I1" s="388"/>
      <c r="J1" s="388"/>
      <c r="K1" s="388"/>
      <c r="L1" s="388"/>
      <c r="M1" s="388"/>
      <c r="N1" s="388"/>
      <c r="O1" s="388"/>
      <c r="P1" s="388"/>
      <c r="Q1" s="388"/>
      <c r="R1" s="388"/>
    </row>
    <row r="2" spans="1:21" s="109" customFormat="1" ht="24" x14ac:dyDescent="0.2">
      <c r="A2" s="110" t="s">
        <v>115</v>
      </c>
      <c r="B2" s="110" t="s">
        <v>116</v>
      </c>
      <c r="C2" s="110" t="s">
        <v>117</v>
      </c>
      <c r="D2" s="138" t="s">
        <v>173</v>
      </c>
      <c r="E2" s="111" t="s">
        <v>172</v>
      </c>
      <c r="F2" s="111" t="s">
        <v>118</v>
      </c>
      <c r="G2" s="112" t="s">
        <v>119</v>
      </c>
      <c r="H2" s="112" t="s">
        <v>120</v>
      </c>
      <c r="I2" s="112" t="s">
        <v>121</v>
      </c>
      <c r="J2" s="112" t="s">
        <v>122</v>
      </c>
      <c r="K2" s="112" t="s">
        <v>123</v>
      </c>
      <c r="L2" s="112" t="s">
        <v>124</v>
      </c>
      <c r="M2" s="112" t="s">
        <v>125</v>
      </c>
      <c r="N2" s="112" t="s">
        <v>126</v>
      </c>
      <c r="O2" s="112" t="s">
        <v>127</v>
      </c>
      <c r="P2" s="112" t="s">
        <v>128</v>
      </c>
      <c r="Q2" s="112" t="s">
        <v>129</v>
      </c>
      <c r="R2" s="113" t="s">
        <v>130</v>
      </c>
      <c r="S2" s="114" t="s">
        <v>641</v>
      </c>
      <c r="T2" s="114" t="s">
        <v>175</v>
      </c>
      <c r="U2" s="114" t="s">
        <v>131</v>
      </c>
    </row>
    <row r="3" spans="1:21" ht="15" x14ac:dyDescent="0.2">
      <c r="A3" s="140" t="s">
        <v>132</v>
      </c>
      <c r="B3" s="141" t="s">
        <v>133</v>
      </c>
      <c r="C3" s="142">
        <f>+SUM(G3:R3)</f>
        <v>75</v>
      </c>
      <c r="D3" s="389">
        <v>1476</v>
      </c>
      <c r="E3" s="117">
        <v>657</v>
      </c>
      <c r="F3" s="116">
        <f>+E3/9</f>
        <v>73</v>
      </c>
      <c r="G3" s="118">
        <v>0</v>
      </c>
      <c r="H3" s="118">
        <v>75</v>
      </c>
      <c r="I3" s="118"/>
      <c r="J3" s="118"/>
      <c r="K3" s="118"/>
      <c r="L3" s="118"/>
      <c r="M3" s="118"/>
      <c r="N3" s="118"/>
      <c r="O3" s="118"/>
      <c r="P3" s="118"/>
      <c r="Q3" s="118"/>
      <c r="R3" s="118"/>
      <c r="S3" s="119">
        <f>+F3*9</f>
        <v>657</v>
      </c>
      <c r="T3" s="116">
        <f>SUM(G3:R3)</f>
        <v>75</v>
      </c>
      <c r="U3" s="120">
        <f t="shared" ref="U3:U16" si="0">+T3-S3</f>
        <v>-582</v>
      </c>
    </row>
    <row r="4" spans="1:21" ht="15" x14ac:dyDescent="0.2">
      <c r="A4" s="140" t="s">
        <v>132</v>
      </c>
      <c r="B4" s="141" t="s">
        <v>134</v>
      </c>
      <c r="C4" s="142">
        <f>+SUM(G4:R4)</f>
        <v>0</v>
      </c>
      <c r="D4" s="390"/>
      <c r="E4" s="117">
        <v>30</v>
      </c>
      <c r="F4" s="119">
        <f t="shared" ref="F4:F23" si="1">+E4/9</f>
        <v>3.3333333333333335</v>
      </c>
      <c r="G4" s="118">
        <v>0</v>
      </c>
      <c r="H4" s="118">
        <v>0</v>
      </c>
      <c r="I4" s="118"/>
      <c r="J4" s="118"/>
      <c r="K4" s="118"/>
      <c r="L4" s="118"/>
      <c r="M4" s="118"/>
      <c r="N4" s="118"/>
      <c r="O4" s="118"/>
      <c r="P4" s="118"/>
      <c r="Q4" s="118"/>
      <c r="R4" s="118"/>
      <c r="S4" s="119">
        <f t="shared" ref="S4:S23" si="2">+F4*9</f>
        <v>30</v>
      </c>
      <c r="T4" s="116">
        <f t="shared" ref="T4:T23" si="3">SUM(G4:R4)</f>
        <v>0</v>
      </c>
      <c r="U4" s="121">
        <f t="shared" si="0"/>
        <v>-30</v>
      </c>
    </row>
    <row r="5" spans="1:21" ht="15" x14ac:dyDescent="0.2">
      <c r="A5" s="140" t="s">
        <v>132</v>
      </c>
      <c r="B5" s="141" t="s">
        <v>135</v>
      </c>
      <c r="C5" s="142">
        <f t="shared" ref="C5:C23" si="4">+SUM(G5:R5)</f>
        <v>0</v>
      </c>
      <c r="D5" s="390"/>
      <c r="E5" s="117">
        <v>10</v>
      </c>
      <c r="F5" s="119">
        <f t="shared" si="1"/>
        <v>1.1111111111111112</v>
      </c>
      <c r="G5" s="118">
        <v>0</v>
      </c>
      <c r="H5" s="118">
        <v>0</v>
      </c>
      <c r="I5" s="118"/>
      <c r="J5" s="118"/>
      <c r="K5" s="118"/>
      <c r="L5" s="118"/>
      <c r="M5" s="118"/>
      <c r="N5" s="118"/>
      <c r="O5" s="118"/>
      <c r="P5" s="118"/>
      <c r="Q5" s="118"/>
      <c r="R5" s="118"/>
      <c r="S5" s="119">
        <f t="shared" si="2"/>
        <v>10</v>
      </c>
      <c r="T5" s="116">
        <f t="shared" si="3"/>
        <v>0</v>
      </c>
      <c r="U5" s="120">
        <f t="shared" si="0"/>
        <v>-10</v>
      </c>
    </row>
    <row r="6" spans="1:21" ht="15" x14ac:dyDescent="0.2">
      <c r="A6" s="140" t="s">
        <v>132</v>
      </c>
      <c r="B6" s="141" t="s">
        <v>136</v>
      </c>
      <c r="C6" s="142">
        <f>+SUM(G6:R6)</f>
        <v>0</v>
      </c>
      <c r="D6" s="390"/>
      <c r="E6" s="117">
        <v>65</v>
      </c>
      <c r="F6" s="119">
        <f t="shared" si="1"/>
        <v>7.2222222222222223</v>
      </c>
      <c r="G6" s="118">
        <v>0</v>
      </c>
      <c r="H6" s="118">
        <v>0</v>
      </c>
      <c r="I6" s="118"/>
      <c r="J6" s="118"/>
      <c r="K6" s="118"/>
      <c r="L6" s="118"/>
      <c r="M6" s="118"/>
      <c r="N6" s="118"/>
      <c r="O6" s="118"/>
      <c r="P6" s="118"/>
      <c r="Q6" s="118"/>
      <c r="R6" s="118"/>
      <c r="S6" s="119">
        <f t="shared" si="2"/>
        <v>65</v>
      </c>
      <c r="T6" s="116">
        <f t="shared" si="3"/>
        <v>0</v>
      </c>
      <c r="U6" s="121">
        <f t="shared" si="0"/>
        <v>-65</v>
      </c>
    </row>
    <row r="7" spans="1:21" ht="15" x14ac:dyDescent="0.2">
      <c r="A7" s="140" t="s">
        <v>132</v>
      </c>
      <c r="B7" s="141" t="s">
        <v>137</v>
      </c>
      <c r="C7" s="142">
        <f t="shared" si="4"/>
        <v>12</v>
      </c>
      <c r="D7" s="390"/>
      <c r="E7" s="117">
        <v>360</v>
      </c>
      <c r="F7" s="119">
        <f t="shared" si="1"/>
        <v>40</v>
      </c>
      <c r="G7" s="118">
        <v>0</v>
      </c>
      <c r="H7" s="118">
        <v>12</v>
      </c>
      <c r="I7" s="118"/>
      <c r="J7" s="118"/>
      <c r="K7" s="118"/>
      <c r="L7" s="118"/>
      <c r="M7" s="118"/>
      <c r="N7" s="118"/>
      <c r="O7" s="118"/>
      <c r="P7" s="118"/>
      <c r="Q7" s="118"/>
      <c r="R7" s="118"/>
      <c r="S7" s="119">
        <f t="shared" si="2"/>
        <v>360</v>
      </c>
      <c r="T7" s="116">
        <f t="shared" si="3"/>
        <v>12</v>
      </c>
      <c r="U7" s="120">
        <f t="shared" si="0"/>
        <v>-348</v>
      </c>
    </row>
    <row r="8" spans="1:21" ht="15" x14ac:dyDescent="0.2">
      <c r="A8" s="140" t="s">
        <v>132</v>
      </c>
      <c r="B8" s="141" t="s">
        <v>138</v>
      </c>
      <c r="C8" s="142">
        <f t="shared" si="4"/>
        <v>0</v>
      </c>
      <c r="D8" s="390"/>
      <c r="E8" s="117">
        <v>657</v>
      </c>
      <c r="F8" s="119">
        <f t="shared" si="1"/>
        <v>73</v>
      </c>
      <c r="G8" s="118">
        <v>0</v>
      </c>
      <c r="H8" s="118">
        <v>0</v>
      </c>
      <c r="I8" s="118"/>
      <c r="J8" s="118"/>
      <c r="K8" s="118"/>
      <c r="L8" s="118"/>
      <c r="M8" s="118"/>
      <c r="N8" s="118"/>
      <c r="O8" s="118"/>
      <c r="P8" s="118"/>
      <c r="Q8" s="118"/>
      <c r="R8" s="118"/>
      <c r="S8" s="119">
        <f t="shared" si="2"/>
        <v>657</v>
      </c>
      <c r="T8" s="116">
        <f t="shared" si="3"/>
        <v>0</v>
      </c>
      <c r="U8" s="120">
        <f t="shared" si="0"/>
        <v>-657</v>
      </c>
    </row>
    <row r="9" spans="1:21" ht="15" x14ac:dyDescent="0.2">
      <c r="A9" s="140" t="s">
        <v>132</v>
      </c>
      <c r="B9" s="141" t="s">
        <v>139</v>
      </c>
      <c r="C9" s="142">
        <f t="shared" si="4"/>
        <v>0</v>
      </c>
      <c r="D9" s="391"/>
      <c r="E9" s="117">
        <v>1000</v>
      </c>
      <c r="F9" s="119">
        <f t="shared" si="1"/>
        <v>111.11111111111111</v>
      </c>
      <c r="G9" s="118">
        <v>0</v>
      </c>
      <c r="H9" s="118">
        <v>0</v>
      </c>
      <c r="I9" s="118"/>
      <c r="J9" s="118"/>
      <c r="K9" s="118"/>
      <c r="L9" s="118"/>
      <c r="M9" s="118"/>
      <c r="N9" s="118"/>
      <c r="O9" s="118"/>
      <c r="P9" s="118"/>
      <c r="Q9" s="118"/>
      <c r="R9" s="118"/>
      <c r="S9" s="119">
        <f t="shared" si="2"/>
        <v>1000</v>
      </c>
      <c r="T9" s="116">
        <f t="shared" si="3"/>
        <v>0</v>
      </c>
      <c r="U9" s="120">
        <f t="shared" si="0"/>
        <v>-1000</v>
      </c>
    </row>
    <row r="10" spans="1:21" ht="15" x14ac:dyDescent="0.2">
      <c r="A10" s="143" t="s">
        <v>141</v>
      </c>
      <c r="B10" s="144" t="s">
        <v>142</v>
      </c>
      <c r="C10" s="145">
        <f t="shared" si="4"/>
        <v>0</v>
      </c>
      <c r="D10" s="389">
        <v>0</v>
      </c>
      <c r="E10" s="117">
        <v>0</v>
      </c>
      <c r="F10" s="119">
        <f t="shared" si="1"/>
        <v>0</v>
      </c>
      <c r="G10" s="118">
        <v>0</v>
      </c>
      <c r="H10" s="118">
        <v>0</v>
      </c>
      <c r="I10" s="118"/>
      <c r="J10" s="118"/>
      <c r="K10" s="118"/>
      <c r="L10" s="118"/>
      <c r="M10" s="118"/>
      <c r="N10" s="118"/>
      <c r="O10" s="118"/>
      <c r="P10" s="118"/>
      <c r="Q10" s="118"/>
      <c r="R10" s="118"/>
      <c r="S10" s="119">
        <f t="shared" si="2"/>
        <v>0</v>
      </c>
      <c r="T10" s="116">
        <f t="shared" si="3"/>
        <v>0</v>
      </c>
      <c r="U10" s="121">
        <f t="shared" si="0"/>
        <v>0</v>
      </c>
    </row>
    <row r="11" spans="1:21" ht="15" x14ac:dyDescent="0.2">
      <c r="A11" s="143" t="s">
        <v>141</v>
      </c>
      <c r="B11" s="144" t="s">
        <v>143</v>
      </c>
      <c r="C11" s="145">
        <f t="shared" si="4"/>
        <v>0</v>
      </c>
      <c r="D11" s="390"/>
      <c r="E11" s="117">
        <v>0</v>
      </c>
      <c r="F11" s="119">
        <f t="shared" si="1"/>
        <v>0</v>
      </c>
      <c r="G11" s="118">
        <v>0</v>
      </c>
      <c r="H11" s="118">
        <v>0</v>
      </c>
      <c r="I11" s="118"/>
      <c r="J11" s="118"/>
      <c r="K11" s="118"/>
      <c r="L11" s="118"/>
      <c r="M11" s="118"/>
      <c r="N11" s="118"/>
      <c r="O11" s="118"/>
      <c r="P11" s="118"/>
      <c r="Q11" s="118"/>
      <c r="R11" s="118"/>
      <c r="S11" s="119">
        <f t="shared" si="2"/>
        <v>0</v>
      </c>
      <c r="T11" s="116">
        <f t="shared" si="3"/>
        <v>0</v>
      </c>
      <c r="U11" s="121">
        <f t="shared" si="0"/>
        <v>0</v>
      </c>
    </row>
    <row r="12" spans="1:21" ht="15" x14ac:dyDescent="0.2">
      <c r="A12" s="143" t="s">
        <v>141</v>
      </c>
      <c r="B12" s="144" t="s">
        <v>144</v>
      </c>
      <c r="C12" s="145">
        <f t="shared" si="4"/>
        <v>0</v>
      </c>
      <c r="D12" s="390"/>
      <c r="E12" s="117">
        <v>0</v>
      </c>
      <c r="F12" s="119">
        <f t="shared" si="1"/>
        <v>0</v>
      </c>
      <c r="G12" s="118">
        <v>0</v>
      </c>
      <c r="H12" s="118">
        <v>0</v>
      </c>
      <c r="I12" s="118"/>
      <c r="J12" s="118"/>
      <c r="K12" s="118"/>
      <c r="L12" s="118"/>
      <c r="M12" s="118"/>
      <c r="N12" s="118"/>
      <c r="O12" s="118"/>
      <c r="P12" s="118"/>
      <c r="Q12" s="118"/>
      <c r="R12" s="118"/>
      <c r="S12" s="119">
        <f t="shared" si="2"/>
        <v>0</v>
      </c>
      <c r="T12" s="116">
        <f t="shared" si="3"/>
        <v>0</v>
      </c>
      <c r="U12" s="121">
        <f t="shared" si="0"/>
        <v>0</v>
      </c>
    </row>
    <row r="13" spans="1:21" ht="15" x14ac:dyDescent="0.2">
      <c r="A13" s="143" t="s">
        <v>141</v>
      </c>
      <c r="B13" s="144" t="s">
        <v>145</v>
      </c>
      <c r="C13" s="145">
        <f t="shared" si="4"/>
        <v>32</v>
      </c>
      <c r="D13" s="390"/>
      <c r="E13" s="117">
        <v>360</v>
      </c>
      <c r="F13" s="119">
        <f t="shared" si="1"/>
        <v>40</v>
      </c>
      <c r="G13" s="118">
        <v>0</v>
      </c>
      <c r="H13" s="118">
        <v>32</v>
      </c>
      <c r="I13" s="118"/>
      <c r="J13" s="118"/>
      <c r="K13" s="118"/>
      <c r="L13" s="118"/>
      <c r="M13" s="118"/>
      <c r="N13" s="118"/>
      <c r="O13" s="118"/>
      <c r="P13" s="118"/>
      <c r="Q13" s="118"/>
      <c r="R13" s="118"/>
      <c r="S13" s="119">
        <f t="shared" si="2"/>
        <v>360</v>
      </c>
      <c r="T13" s="116">
        <f t="shared" si="3"/>
        <v>32</v>
      </c>
      <c r="U13" s="121">
        <f t="shared" si="0"/>
        <v>-328</v>
      </c>
    </row>
    <row r="14" spans="1:21" ht="15" x14ac:dyDescent="0.2">
      <c r="A14" s="143" t="s">
        <v>141</v>
      </c>
      <c r="B14" s="144" t="s">
        <v>146</v>
      </c>
      <c r="C14" s="145">
        <f t="shared" si="4"/>
        <v>47</v>
      </c>
      <c r="D14" s="390"/>
      <c r="E14" s="117">
        <v>360</v>
      </c>
      <c r="F14" s="119">
        <f t="shared" si="1"/>
        <v>40</v>
      </c>
      <c r="G14" s="118">
        <v>0</v>
      </c>
      <c r="H14" s="118">
        <v>47</v>
      </c>
      <c r="I14" s="118"/>
      <c r="J14" s="118"/>
      <c r="K14" s="118"/>
      <c r="L14" s="118"/>
      <c r="M14" s="118"/>
      <c r="N14" s="118"/>
      <c r="O14" s="118"/>
      <c r="P14" s="118"/>
      <c r="Q14" s="118"/>
      <c r="R14" s="118"/>
      <c r="S14" s="119">
        <f t="shared" si="2"/>
        <v>360</v>
      </c>
      <c r="T14" s="116">
        <f t="shared" si="3"/>
        <v>47</v>
      </c>
      <c r="U14" s="121">
        <f t="shared" si="0"/>
        <v>-313</v>
      </c>
    </row>
    <row r="15" spans="1:21" ht="15" x14ac:dyDescent="0.2">
      <c r="A15" s="143" t="s">
        <v>141</v>
      </c>
      <c r="B15" s="144" t="s">
        <v>147</v>
      </c>
      <c r="C15" s="145">
        <f t="shared" si="4"/>
        <v>91</v>
      </c>
      <c r="D15" s="391"/>
      <c r="E15" s="117">
        <v>360</v>
      </c>
      <c r="F15" s="119">
        <f t="shared" si="1"/>
        <v>40</v>
      </c>
      <c r="G15" s="118">
        <v>0</v>
      </c>
      <c r="H15" s="118">
        <v>91</v>
      </c>
      <c r="I15" s="118"/>
      <c r="J15" s="118"/>
      <c r="K15" s="118"/>
      <c r="L15" s="118"/>
      <c r="M15" s="118"/>
      <c r="N15" s="118"/>
      <c r="O15" s="118"/>
      <c r="P15" s="118"/>
      <c r="Q15" s="118"/>
      <c r="R15" s="118"/>
      <c r="S15" s="119">
        <f t="shared" si="2"/>
        <v>360</v>
      </c>
      <c r="T15" s="116">
        <f t="shared" si="3"/>
        <v>91</v>
      </c>
      <c r="U15" s="121">
        <f t="shared" si="0"/>
        <v>-269</v>
      </c>
    </row>
    <row r="16" spans="1:21" ht="15" x14ac:dyDescent="0.2">
      <c r="A16" s="143" t="s">
        <v>141</v>
      </c>
      <c r="B16" s="144" t="s">
        <v>148</v>
      </c>
      <c r="C16" s="145">
        <f t="shared" si="4"/>
        <v>0</v>
      </c>
      <c r="D16" s="117">
        <v>2104</v>
      </c>
      <c r="E16" s="122">
        <f>+D16</f>
        <v>2104</v>
      </c>
      <c r="F16" s="119">
        <f t="shared" si="1"/>
        <v>233.77777777777777</v>
      </c>
      <c r="G16" s="118">
        <v>0</v>
      </c>
      <c r="H16" s="118">
        <v>0</v>
      </c>
      <c r="I16" s="118"/>
      <c r="J16" s="118"/>
      <c r="K16" s="118"/>
      <c r="L16" s="118"/>
      <c r="M16" s="118"/>
      <c r="N16" s="118"/>
      <c r="O16" s="118"/>
      <c r="P16" s="118"/>
      <c r="Q16" s="118"/>
      <c r="R16" s="118"/>
      <c r="S16" s="119">
        <f t="shared" si="2"/>
        <v>2104</v>
      </c>
      <c r="T16" s="116">
        <f t="shared" si="3"/>
        <v>0</v>
      </c>
      <c r="U16" s="120">
        <f t="shared" si="0"/>
        <v>-2104</v>
      </c>
    </row>
    <row r="17" spans="1:23" ht="15" x14ac:dyDescent="0.2">
      <c r="A17" s="143" t="s">
        <v>141</v>
      </c>
      <c r="B17" s="144" t="s">
        <v>149</v>
      </c>
      <c r="C17" s="146">
        <f>+SUM(G17:R17)</f>
        <v>0</v>
      </c>
      <c r="D17" s="124">
        <v>0.3</v>
      </c>
      <c r="E17" s="125">
        <v>0.3</v>
      </c>
      <c r="F17" s="123">
        <f t="shared" si="1"/>
        <v>3.3333333333333333E-2</v>
      </c>
      <c r="G17" s="126">
        <v>0</v>
      </c>
      <c r="H17" s="126">
        <v>0</v>
      </c>
      <c r="I17" s="126"/>
      <c r="J17" s="127"/>
      <c r="K17" s="127"/>
      <c r="L17" s="127"/>
      <c r="M17" s="127"/>
      <c r="N17" s="127"/>
      <c r="O17" s="127"/>
      <c r="P17" s="127"/>
      <c r="Q17" s="127"/>
      <c r="R17" s="118"/>
      <c r="S17" s="119">
        <f t="shared" si="2"/>
        <v>0.3</v>
      </c>
      <c r="T17" s="123">
        <f t="shared" si="3"/>
        <v>0</v>
      </c>
      <c r="U17" s="267">
        <v>0.01</v>
      </c>
    </row>
    <row r="18" spans="1:23" ht="15" x14ac:dyDescent="0.2">
      <c r="A18" s="49" t="s">
        <v>141</v>
      </c>
      <c r="B18" s="115" t="s">
        <v>150</v>
      </c>
      <c r="C18" s="116">
        <f t="shared" si="4"/>
        <v>1165</v>
      </c>
      <c r="D18" s="117" t="s">
        <v>140</v>
      </c>
      <c r="E18" s="117">
        <v>0</v>
      </c>
      <c r="F18" s="119">
        <f t="shared" si="1"/>
        <v>0</v>
      </c>
      <c r="G18" s="118">
        <v>0</v>
      </c>
      <c r="H18" s="118">
        <v>1165</v>
      </c>
      <c r="I18" s="118"/>
      <c r="J18" s="128"/>
      <c r="K18" s="129"/>
      <c r="L18" s="129"/>
      <c r="M18" s="128"/>
      <c r="N18" s="128"/>
      <c r="O18" s="128"/>
      <c r="P18" s="128"/>
      <c r="Q18" s="128"/>
      <c r="R18" s="118"/>
      <c r="S18" s="119">
        <f t="shared" si="2"/>
        <v>0</v>
      </c>
      <c r="T18" s="116">
        <f t="shared" si="3"/>
        <v>1165</v>
      </c>
      <c r="U18" s="120">
        <f t="shared" ref="U18:U23" si="5">+T18-S18</f>
        <v>1165</v>
      </c>
      <c r="W18" t="s">
        <v>645</v>
      </c>
    </row>
    <row r="19" spans="1:23" ht="15" x14ac:dyDescent="0.2">
      <c r="A19" s="147" t="s">
        <v>151</v>
      </c>
      <c r="B19" s="148" t="s">
        <v>152</v>
      </c>
      <c r="C19" s="149">
        <f t="shared" si="4"/>
        <v>152</v>
      </c>
      <c r="D19" s="117">
        <v>1932</v>
      </c>
      <c r="E19" s="117">
        <v>2007</v>
      </c>
      <c r="F19" s="119">
        <f t="shared" si="1"/>
        <v>223</v>
      </c>
      <c r="G19" s="116">
        <v>48</v>
      </c>
      <c r="H19" s="116">
        <v>104</v>
      </c>
      <c r="I19" s="116"/>
      <c r="J19" s="116"/>
      <c r="K19" s="116"/>
      <c r="L19" s="116"/>
      <c r="M19" s="116"/>
      <c r="N19" s="116"/>
      <c r="O19" s="116"/>
      <c r="P19" s="116"/>
      <c r="Q19" s="116"/>
      <c r="R19" s="118"/>
      <c r="S19" s="119">
        <f t="shared" si="2"/>
        <v>2007</v>
      </c>
      <c r="T19" s="116">
        <f t="shared" si="3"/>
        <v>152</v>
      </c>
      <c r="U19" s="121">
        <f t="shared" si="5"/>
        <v>-1855</v>
      </c>
    </row>
    <row r="20" spans="1:23" ht="15" x14ac:dyDescent="0.2">
      <c r="A20" s="147" t="s">
        <v>151</v>
      </c>
      <c r="B20" s="148" t="s">
        <v>153</v>
      </c>
      <c r="C20" s="149">
        <f>+SUM(G20:R20)</f>
        <v>220</v>
      </c>
      <c r="D20" s="117">
        <v>539</v>
      </c>
      <c r="E20" s="117">
        <v>2007</v>
      </c>
      <c r="F20" s="119">
        <f t="shared" si="1"/>
        <v>223</v>
      </c>
      <c r="G20" s="116">
        <v>83</v>
      </c>
      <c r="H20" s="116">
        <v>137</v>
      </c>
      <c r="I20" s="116"/>
      <c r="J20" s="116"/>
      <c r="K20" s="116"/>
      <c r="L20" s="116"/>
      <c r="M20" s="116"/>
      <c r="N20" s="116"/>
      <c r="O20" s="116"/>
      <c r="P20" s="116"/>
      <c r="Q20" s="116"/>
      <c r="R20" s="118"/>
      <c r="S20" s="119">
        <f t="shared" si="2"/>
        <v>2007</v>
      </c>
      <c r="T20" s="116">
        <f t="shared" si="3"/>
        <v>220</v>
      </c>
      <c r="U20" s="121">
        <f t="shared" si="5"/>
        <v>-1787</v>
      </c>
    </row>
    <row r="21" spans="1:23" ht="15" x14ac:dyDescent="0.2">
      <c r="A21" s="150" t="s">
        <v>154</v>
      </c>
      <c r="B21" s="151" t="s">
        <v>155</v>
      </c>
      <c r="C21" s="152">
        <f t="shared" si="4"/>
        <v>551</v>
      </c>
      <c r="D21" s="117">
        <v>0</v>
      </c>
      <c r="E21" s="117">
        <v>1300</v>
      </c>
      <c r="F21" s="119">
        <f t="shared" si="1"/>
        <v>144.44444444444446</v>
      </c>
      <c r="G21" s="118">
        <v>108</v>
      </c>
      <c r="H21" s="118">
        <v>443</v>
      </c>
      <c r="I21" s="118"/>
      <c r="J21" s="118"/>
      <c r="K21" s="118"/>
      <c r="L21" s="118"/>
      <c r="M21" s="118"/>
      <c r="N21" s="118"/>
      <c r="O21" s="118"/>
      <c r="P21" s="118"/>
      <c r="Q21" s="118"/>
      <c r="R21" s="118"/>
      <c r="S21" s="119">
        <f t="shared" si="2"/>
        <v>1300</v>
      </c>
      <c r="T21" s="116">
        <f t="shared" si="3"/>
        <v>551</v>
      </c>
      <c r="U21" s="121">
        <f t="shared" si="5"/>
        <v>-749</v>
      </c>
    </row>
    <row r="22" spans="1:23" ht="15" x14ac:dyDescent="0.2">
      <c r="A22" s="150" t="s">
        <v>154</v>
      </c>
      <c r="B22" s="151" t="s">
        <v>156</v>
      </c>
      <c r="C22" s="152">
        <f t="shared" si="4"/>
        <v>481</v>
      </c>
      <c r="D22" s="117">
        <v>0</v>
      </c>
      <c r="E22" s="117">
        <v>800</v>
      </c>
      <c r="F22" s="119">
        <f t="shared" si="1"/>
        <v>88.888888888888886</v>
      </c>
      <c r="G22" s="118">
        <v>9</v>
      </c>
      <c r="H22" s="118">
        <v>472</v>
      </c>
      <c r="I22" s="118"/>
      <c r="J22" s="118"/>
      <c r="K22" s="118"/>
      <c r="L22" s="118"/>
      <c r="M22" s="118"/>
      <c r="N22" s="118"/>
      <c r="O22" s="118"/>
      <c r="P22" s="118"/>
      <c r="Q22" s="130"/>
      <c r="R22" s="118"/>
      <c r="S22" s="119">
        <f t="shared" si="2"/>
        <v>800</v>
      </c>
      <c r="T22" s="116">
        <f t="shared" si="3"/>
        <v>481</v>
      </c>
      <c r="U22" s="121">
        <f t="shared" si="5"/>
        <v>-319</v>
      </c>
    </row>
    <row r="23" spans="1:23" ht="15" x14ac:dyDescent="0.2">
      <c r="A23" s="150" t="s">
        <v>154</v>
      </c>
      <c r="B23" s="151" t="s">
        <v>157</v>
      </c>
      <c r="C23" s="152">
        <f t="shared" si="4"/>
        <v>28</v>
      </c>
      <c r="D23" s="117">
        <v>0</v>
      </c>
      <c r="E23" s="117">
        <v>390</v>
      </c>
      <c r="F23" s="119">
        <f t="shared" si="1"/>
        <v>43.333333333333336</v>
      </c>
      <c r="G23" s="118">
        <v>8</v>
      </c>
      <c r="H23" s="118">
        <v>20</v>
      </c>
      <c r="I23" s="118"/>
      <c r="J23" s="118"/>
      <c r="K23" s="118"/>
      <c r="L23" s="118"/>
      <c r="M23" s="118"/>
      <c r="N23" s="118"/>
      <c r="O23" s="118"/>
      <c r="P23" s="118"/>
      <c r="Q23" s="118"/>
      <c r="R23" s="118"/>
      <c r="S23" s="119">
        <f t="shared" si="2"/>
        <v>390</v>
      </c>
      <c r="T23" s="116">
        <f t="shared" si="3"/>
        <v>28</v>
      </c>
      <c r="U23" s="121">
        <f t="shared" si="5"/>
        <v>-362</v>
      </c>
    </row>
  </sheetData>
  <mergeCells count="3">
    <mergeCell ref="G1:R1"/>
    <mergeCell ref="D10:D15"/>
    <mergeCell ref="D3:D9"/>
  </mergeCells>
  <pageMargins left="0.7" right="0.7" top="0.75" bottom="0.75" header="0.3" footer="0.3"/>
  <pageSetup paperSize="14" scale="71" orientation="landscape" r:id="rId1"/>
  <colBreaks count="1" manualBreakCount="1">
    <brk id="18" max="38" man="1"/>
  </col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309FF-873E-4284-AA8A-F8D8BD42141E}">
  <dimension ref="A1:T112"/>
  <sheetViews>
    <sheetView tabSelected="1" zoomScaleNormal="100" zoomScaleSheetLayoutView="115" workbookViewId="0">
      <selection activeCell="P9" sqref="P9"/>
    </sheetView>
  </sheetViews>
  <sheetFormatPr baseColWidth="10" defaultColWidth="11" defaultRowHeight="14.25" x14ac:dyDescent="0.2"/>
  <cols>
    <col min="1" max="1" width="20" style="32" customWidth="1"/>
    <col min="2" max="2" width="35.625" customWidth="1"/>
    <col min="3" max="3" width="16.25" customWidth="1"/>
    <col min="4" max="4" width="38.625" customWidth="1"/>
    <col min="5" max="5" width="49" customWidth="1"/>
    <col min="6" max="6" width="39.125" style="32" customWidth="1"/>
    <col min="7" max="7" width="26.75" style="32" customWidth="1"/>
    <col min="8" max="8" width="24.375" style="32" customWidth="1"/>
    <col min="9" max="9" width="34.375" bestFit="1" customWidth="1"/>
    <col min="10" max="10" width="16" customWidth="1"/>
    <col min="11" max="11" width="9.375" customWidth="1"/>
    <col min="12" max="12" width="21.375" customWidth="1"/>
    <col min="13" max="13" width="22" customWidth="1"/>
    <col min="14" max="14" width="25.625" customWidth="1"/>
    <col min="15" max="15" width="22.875" customWidth="1"/>
  </cols>
  <sheetData>
    <row r="1" spans="1:15" s="109" customFormat="1" ht="18.75" customHeight="1" x14ac:dyDescent="0.2">
      <c r="A1" s="392" t="s">
        <v>649</v>
      </c>
      <c r="B1" s="392" t="s">
        <v>650</v>
      </c>
      <c r="C1" s="392" t="s">
        <v>184</v>
      </c>
      <c r="D1" s="392" t="s">
        <v>651</v>
      </c>
      <c r="E1" s="392" t="s">
        <v>652</v>
      </c>
      <c r="F1" s="392" t="s">
        <v>653</v>
      </c>
      <c r="G1" s="392" t="s">
        <v>654</v>
      </c>
      <c r="H1" s="392" t="s">
        <v>655</v>
      </c>
      <c r="I1" s="392" t="s">
        <v>656</v>
      </c>
      <c r="J1" s="392" t="s">
        <v>9</v>
      </c>
      <c r="K1" s="392" t="s">
        <v>657</v>
      </c>
      <c r="L1" s="392" t="s">
        <v>658</v>
      </c>
      <c r="M1" s="393" t="s">
        <v>659</v>
      </c>
      <c r="N1" s="393" t="s">
        <v>660</v>
      </c>
      <c r="O1" s="392" t="s">
        <v>661</v>
      </c>
    </row>
    <row r="2" spans="1:15" s="400" customFormat="1" x14ac:dyDescent="0.2">
      <c r="A2" s="401">
        <v>180</v>
      </c>
      <c r="B2" s="399" t="s">
        <v>37</v>
      </c>
      <c r="C2" s="398">
        <v>2020680010157</v>
      </c>
      <c r="D2" s="399" t="s">
        <v>39</v>
      </c>
      <c r="E2" s="399" t="s">
        <v>795</v>
      </c>
      <c r="F2" s="118" t="s">
        <v>796</v>
      </c>
      <c r="G2" s="118" t="s">
        <v>196</v>
      </c>
      <c r="H2" s="118" t="s">
        <v>207</v>
      </c>
      <c r="I2" s="399" t="s">
        <v>797</v>
      </c>
      <c r="J2" s="399" t="s">
        <v>185</v>
      </c>
      <c r="K2" s="395">
        <v>44978</v>
      </c>
      <c r="L2" s="405">
        <v>14700000</v>
      </c>
      <c r="M2" s="405">
        <v>14700000</v>
      </c>
      <c r="N2" s="405">
        <v>0</v>
      </c>
      <c r="O2" s="399" t="s">
        <v>798</v>
      </c>
    </row>
    <row r="3" spans="1:15" s="400" customFormat="1" x14ac:dyDescent="0.2">
      <c r="A3" s="118">
        <v>180</v>
      </c>
      <c r="B3" s="399" t="s">
        <v>37</v>
      </c>
      <c r="C3" s="398">
        <v>2020680010157</v>
      </c>
      <c r="D3" s="399" t="s">
        <v>39</v>
      </c>
      <c r="E3" s="399" t="s">
        <v>670</v>
      </c>
      <c r="F3" s="118" t="s">
        <v>206</v>
      </c>
      <c r="G3" s="118" t="s">
        <v>196</v>
      </c>
      <c r="H3" s="118" t="s">
        <v>207</v>
      </c>
      <c r="I3" s="399" t="s">
        <v>195</v>
      </c>
      <c r="J3" s="399" t="s">
        <v>185</v>
      </c>
      <c r="K3" s="395">
        <v>44957</v>
      </c>
      <c r="L3" s="405">
        <v>33600000</v>
      </c>
      <c r="M3" s="405">
        <v>33600000</v>
      </c>
      <c r="N3" s="405">
        <v>0</v>
      </c>
      <c r="O3" s="399" t="s">
        <v>216</v>
      </c>
    </row>
    <row r="4" spans="1:15" s="400" customFormat="1" x14ac:dyDescent="0.2">
      <c r="A4" s="118">
        <v>180</v>
      </c>
      <c r="B4" s="399" t="s">
        <v>37</v>
      </c>
      <c r="C4" s="398">
        <v>2020680010157</v>
      </c>
      <c r="D4" s="399" t="s">
        <v>39</v>
      </c>
      <c r="E4" s="399" t="s">
        <v>799</v>
      </c>
      <c r="F4" s="118" t="s">
        <v>675</v>
      </c>
      <c r="G4" s="118" t="s">
        <v>644</v>
      </c>
      <c r="H4" s="118" t="s">
        <v>207</v>
      </c>
      <c r="I4" s="399" t="s">
        <v>676</v>
      </c>
      <c r="J4" s="399" t="s">
        <v>800</v>
      </c>
      <c r="K4" s="395">
        <v>44974</v>
      </c>
      <c r="L4" s="405">
        <v>170000000</v>
      </c>
      <c r="M4" s="405">
        <v>170000000</v>
      </c>
      <c r="N4" s="405">
        <v>0</v>
      </c>
      <c r="O4" s="399" t="s">
        <v>801</v>
      </c>
    </row>
    <row r="5" spans="1:15" s="400" customFormat="1" x14ac:dyDescent="0.2">
      <c r="A5" s="118">
        <v>180</v>
      </c>
      <c r="B5" s="399" t="s">
        <v>37</v>
      </c>
      <c r="C5" s="398">
        <v>2020680010157</v>
      </c>
      <c r="D5" s="399" t="s">
        <v>39</v>
      </c>
      <c r="E5" s="399" t="s">
        <v>802</v>
      </c>
      <c r="F5" s="118" t="s">
        <v>803</v>
      </c>
      <c r="G5" s="118" t="s">
        <v>196</v>
      </c>
      <c r="H5" s="118" t="s">
        <v>207</v>
      </c>
      <c r="I5" s="399" t="s">
        <v>804</v>
      </c>
      <c r="J5" s="399" t="s">
        <v>185</v>
      </c>
      <c r="K5" s="395">
        <v>44978</v>
      </c>
      <c r="L5" s="405">
        <v>11025000</v>
      </c>
      <c r="M5" s="405">
        <v>11025000</v>
      </c>
      <c r="N5" s="405">
        <v>0</v>
      </c>
      <c r="O5" s="399" t="s">
        <v>805</v>
      </c>
    </row>
    <row r="6" spans="1:15" s="400" customFormat="1" x14ac:dyDescent="0.2">
      <c r="A6" s="118">
        <v>180</v>
      </c>
      <c r="B6" s="399" t="s">
        <v>37</v>
      </c>
      <c r="C6" s="398">
        <v>2020680010157</v>
      </c>
      <c r="D6" s="399" t="s">
        <v>39</v>
      </c>
      <c r="E6" s="399" t="s">
        <v>665</v>
      </c>
      <c r="F6" s="118" t="s">
        <v>201</v>
      </c>
      <c r="G6" s="118" t="s">
        <v>196</v>
      </c>
      <c r="H6" s="118" t="s">
        <v>207</v>
      </c>
      <c r="I6" s="399" t="s">
        <v>190</v>
      </c>
      <c r="J6" s="399" t="s">
        <v>185</v>
      </c>
      <c r="K6" s="395">
        <v>44953</v>
      </c>
      <c r="L6" s="405">
        <v>14700000</v>
      </c>
      <c r="M6" s="405">
        <v>14700000</v>
      </c>
      <c r="N6" s="405">
        <v>490000</v>
      </c>
      <c r="O6" s="399" t="s">
        <v>211</v>
      </c>
    </row>
    <row r="7" spans="1:15" s="400" customFormat="1" x14ac:dyDescent="0.2">
      <c r="A7" s="118">
        <v>180</v>
      </c>
      <c r="B7" s="399" t="s">
        <v>37</v>
      </c>
      <c r="C7" s="398">
        <v>2020680010157</v>
      </c>
      <c r="D7" s="399" t="s">
        <v>39</v>
      </c>
      <c r="E7" s="399" t="s">
        <v>667</v>
      </c>
      <c r="F7" s="118" t="s">
        <v>203</v>
      </c>
      <c r="G7" s="118" t="s">
        <v>196</v>
      </c>
      <c r="H7" s="118" t="s">
        <v>207</v>
      </c>
      <c r="I7" s="399" t="s">
        <v>192</v>
      </c>
      <c r="J7" s="399" t="s">
        <v>185</v>
      </c>
      <c r="K7" s="395">
        <v>44957</v>
      </c>
      <c r="L7" s="405">
        <v>33600000</v>
      </c>
      <c r="M7" s="405">
        <v>33600000</v>
      </c>
      <c r="N7" s="405">
        <v>0</v>
      </c>
      <c r="O7" s="399" t="s">
        <v>213</v>
      </c>
    </row>
    <row r="8" spans="1:15" s="400" customFormat="1" x14ac:dyDescent="0.2">
      <c r="A8" s="118">
        <v>180</v>
      </c>
      <c r="B8" s="399" t="s">
        <v>37</v>
      </c>
      <c r="C8" s="398">
        <v>2020680010157</v>
      </c>
      <c r="D8" s="399" t="s">
        <v>39</v>
      </c>
      <c r="E8" s="399" t="s">
        <v>668</v>
      </c>
      <c r="F8" s="118" t="s">
        <v>204</v>
      </c>
      <c r="G8" s="118" t="s">
        <v>196</v>
      </c>
      <c r="H8" s="118" t="s">
        <v>207</v>
      </c>
      <c r="I8" s="399" t="s">
        <v>193</v>
      </c>
      <c r="J8" s="399" t="s">
        <v>185</v>
      </c>
      <c r="K8" s="395">
        <v>44957</v>
      </c>
      <c r="L8" s="405">
        <v>33600000</v>
      </c>
      <c r="M8" s="405">
        <v>33600000</v>
      </c>
      <c r="N8" s="405">
        <v>0</v>
      </c>
      <c r="O8" s="399" t="s">
        <v>214</v>
      </c>
    </row>
    <row r="9" spans="1:15" s="400" customFormat="1" x14ac:dyDescent="0.2">
      <c r="A9" s="118">
        <v>180</v>
      </c>
      <c r="B9" s="399" t="s">
        <v>37</v>
      </c>
      <c r="C9" s="398">
        <v>2020680010157</v>
      </c>
      <c r="D9" s="399" t="s">
        <v>39</v>
      </c>
      <c r="E9" s="399" t="s">
        <v>664</v>
      </c>
      <c r="F9" s="118" t="s">
        <v>200</v>
      </c>
      <c r="G9" s="118" t="s">
        <v>196</v>
      </c>
      <c r="H9" s="118" t="s">
        <v>207</v>
      </c>
      <c r="I9" s="399" t="s">
        <v>189</v>
      </c>
      <c r="J9" s="399" t="s">
        <v>185</v>
      </c>
      <c r="K9" s="395">
        <v>44950</v>
      </c>
      <c r="L9" s="405">
        <v>33600000</v>
      </c>
      <c r="M9" s="405">
        <v>33600000</v>
      </c>
      <c r="N9" s="405">
        <v>980000</v>
      </c>
      <c r="O9" s="399" t="s">
        <v>210</v>
      </c>
    </row>
    <row r="10" spans="1:15" s="400" customFormat="1" x14ac:dyDescent="0.2">
      <c r="A10" s="118">
        <v>180</v>
      </c>
      <c r="B10" s="399" t="s">
        <v>37</v>
      </c>
      <c r="C10" s="398">
        <v>2020680010157</v>
      </c>
      <c r="D10" s="399" t="s">
        <v>39</v>
      </c>
      <c r="E10" s="399" t="s">
        <v>806</v>
      </c>
      <c r="F10" s="118" t="s">
        <v>807</v>
      </c>
      <c r="G10" s="118" t="s">
        <v>196</v>
      </c>
      <c r="H10" s="118" t="s">
        <v>207</v>
      </c>
      <c r="I10" s="399" t="s">
        <v>808</v>
      </c>
      <c r="J10" s="399" t="s">
        <v>185</v>
      </c>
      <c r="K10" s="395">
        <v>44966</v>
      </c>
      <c r="L10" s="405">
        <v>33600000</v>
      </c>
      <c r="M10" s="405">
        <v>33600000</v>
      </c>
      <c r="N10" s="405">
        <v>0</v>
      </c>
      <c r="O10" s="399" t="s">
        <v>809</v>
      </c>
    </row>
    <row r="11" spans="1:15" s="400" customFormat="1" x14ac:dyDescent="0.2">
      <c r="A11" s="118">
        <v>180</v>
      </c>
      <c r="B11" s="399" t="s">
        <v>37</v>
      </c>
      <c r="C11" s="398">
        <v>2020680010157</v>
      </c>
      <c r="D11" s="399" t="s">
        <v>39</v>
      </c>
      <c r="E11" s="399" t="s">
        <v>810</v>
      </c>
      <c r="F11" s="118" t="s">
        <v>811</v>
      </c>
      <c r="G11" s="118" t="s">
        <v>196</v>
      </c>
      <c r="H11" s="118" t="s">
        <v>207</v>
      </c>
      <c r="I11" s="399" t="s">
        <v>812</v>
      </c>
      <c r="J11" s="399" t="s">
        <v>185</v>
      </c>
      <c r="K11" s="395">
        <v>44974</v>
      </c>
      <c r="L11" s="405">
        <v>14700000</v>
      </c>
      <c r="M11" s="405">
        <v>14700000</v>
      </c>
      <c r="N11" s="405">
        <v>0</v>
      </c>
      <c r="O11" s="399" t="s">
        <v>813</v>
      </c>
    </row>
    <row r="12" spans="1:15" s="400" customFormat="1" x14ac:dyDescent="0.2">
      <c r="A12" s="118">
        <v>180</v>
      </c>
      <c r="B12" s="399" t="s">
        <v>37</v>
      </c>
      <c r="C12" s="398">
        <v>2020680010157</v>
      </c>
      <c r="D12" s="399" t="s">
        <v>39</v>
      </c>
      <c r="E12" s="399" t="s">
        <v>814</v>
      </c>
      <c r="F12" s="118" t="s">
        <v>815</v>
      </c>
      <c r="G12" s="118" t="s">
        <v>196</v>
      </c>
      <c r="H12" s="118" t="s">
        <v>207</v>
      </c>
      <c r="I12" s="399" t="s">
        <v>816</v>
      </c>
      <c r="J12" s="399" t="s">
        <v>185</v>
      </c>
      <c r="K12" s="395">
        <v>44978</v>
      </c>
      <c r="L12" s="405">
        <v>14700000</v>
      </c>
      <c r="M12" s="405">
        <v>14700000</v>
      </c>
      <c r="N12" s="405">
        <v>0</v>
      </c>
      <c r="O12" s="399" t="s">
        <v>817</v>
      </c>
    </row>
    <row r="13" spans="1:15" s="400" customFormat="1" x14ac:dyDescent="0.2">
      <c r="A13" s="118">
        <v>180</v>
      </c>
      <c r="B13" s="399" t="s">
        <v>37</v>
      </c>
      <c r="C13" s="398">
        <v>2020680010157</v>
      </c>
      <c r="D13" s="399" t="s">
        <v>39</v>
      </c>
      <c r="E13" s="399" t="s">
        <v>663</v>
      </c>
      <c r="F13" s="118" t="s">
        <v>199</v>
      </c>
      <c r="G13" s="118" t="s">
        <v>196</v>
      </c>
      <c r="H13" s="118" t="s">
        <v>207</v>
      </c>
      <c r="I13" s="399" t="s">
        <v>188</v>
      </c>
      <c r="J13" s="399" t="s">
        <v>185</v>
      </c>
      <c r="K13" s="395">
        <v>44945</v>
      </c>
      <c r="L13" s="405">
        <v>40800000</v>
      </c>
      <c r="M13" s="405">
        <v>40800000</v>
      </c>
      <c r="N13" s="405">
        <v>1360000</v>
      </c>
      <c r="O13" s="399" t="s">
        <v>209</v>
      </c>
    </row>
    <row r="14" spans="1:15" s="400" customFormat="1" x14ac:dyDescent="0.2">
      <c r="A14" s="118">
        <v>180</v>
      </c>
      <c r="B14" s="399" t="s">
        <v>37</v>
      </c>
      <c r="C14" s="398">
        <v>2020680010157</v>
      </c>
      <c r="D14" s="399" t="s">
        <v>39</v>
      </c>
      <c r="E14" s="399" t="s">
        <v>666</v>
      </c>
      <c r="F14" s="118" t="s">
        <v>202</v>
      </c>
      <c r="G14" s="118" t="s">
        <v>196</v>
      </c>
      <c r="H14" s="118" t="s">
        <v>207</v>
      </c>
      <c r="I14" s="399" t="s">
        <v>191</v>
      </c>
      <c r="J14" s="399" t="s">
        <v>185</v>
      </c>
      <c r="K14" s="395">
        <v>44953</v>
      </c>
      <c r="L14" s="405">
        <v>40800000</v>
      </c>
      <c r="M14" s="405">
        <v>40800000</v>
      </c>
      <c r="N14" s="405">
        <v>680000</v>
      </c>
      <c r="O14" s="399" t="s">
        <v>212</v>
      </c>
    </row>
    <row r="15" spans="1:15" s="400" customFormat="1" x14ac:dyDescent="0.2">
      <c r="A15" s="118">
        <v>180</v>
      </c>
      <c r="B15" s="399" t="s">
        <v>37</v>
      </c>
      <c r="C15" s="398">
        <v>2020680010157</v>
      </c>
      <c r="D15" s="399" t="s">
        <v>39</v>
      </c>
      <c r="E15" s="399" t="s">
        <v>662</v>
      </c>
      <c r="F15" s="118" t="s">
        <v>198</v>
      </c>
      <c r="G15" s="118" t="s">
        <v>196</v>
      </c>
      <c r="H15" s="118" t="s">
        <v>207</v>
      </c>
      <c r="I15" s="399" t="s">
        <v>187</v>
      </c>
      <c r="J15" s="399" t="s">
        <v>185</v>
      </c>
      <c r="K15" s="395">
        <v>44944</v>
      </c>
      <c r="L15" s="405">
        <v>40800000</v>
      </c>
      <c r="M15" s="405">
        <v>40800000</v>
      </c>
      <c r="N15" s="405">
        <v>1360000</v>
      </c>
      <c r="O15" s="399" t="s">
        <v>208</v>
      </c>
    </row>
    <row r="16" spans="1:15" s="400" customFormat="1" x14ac:dyDescent="0.2">
      <c r="A16" s="118">
        <v>180</v>
      </c>
      <c r="B16" s="399" t="s">
        <v>37</v>
      </c>
      <c r="C16" s="398">
        <v>2020680010157</v>
      </c>
      <c r="D16" s="399" t="s">
        <v>39</v>
      </c>
      <c r="E16" s="399" t="s">
        <v>669</v>
      </c>
      <c r="F16" s="118" t="s">
        <v>205</v>
      </c>
      <c r="G16" s="118" t="s">
        <v>196</v>
      </c>
      <c r="H16" s="118" t="s">
        <v>207</v>
      </c>
      <c r="I16" s="399" t="s">
        <v>194</v>
      </c>
      <c r="J16" s="399" t="s">
        <v>185</v>
      </c>
      <c r="K16" s="395">
        <v>44957</v>
      </c>
      <c r="L16" s="405">
        <v>33600000</v>
      </c>
      <c r="M16" s="405">
        <v>33600000</v>
      </c>
      <c r="N16" s="405">
        <v>0</v>
      </c>
      <c r="O16" s="399" t="s">
        <v>215</v>
      </c>
    </row>
    <row r="17" spans="1:15" x14ac:dyDescent="0.2">
      <c r="A17" s="118">
        <v>182</v>
      </c>
      <c r="B17" s="115" t="s">
        <v>42</v>
      </c>
      <c r="C17" s="394">
        <v>2020680010074</v>
      </c>
      <c r="D17" s="115" t="s">
        <v>44</v>
      </c>
      <c r="E17" s="115" t="s">
        <v>671</v>
      </c>
      <c r="F17" s="118" t="s">
        <v>643</v>
      </c>
      <c r="G17" s="118" t="s">
        <v>644</v>
      </c>
      <c r="H17" s="118" t="s">
        <v>207</v>
      </c>
      <c r="I17" s="115" t="s">
        <v>672</v>
      </c>
      <c r="J17" s="115" t="s">
        <v>217</v>
      </c>
      <c r="K17" s="395">
        <v>44978</v>
      </c>
      <c r="L17" s="396">
        <v>351258394</v>
      </c>
      <c r="M17" s="396">
        <v>351258394</v>
      </c>
      <c r="N17" s="396">
        <v>0</v>
      </c>
      <c r="O17" s="115" t="s">
        <v>673</v>
      </c>
    </row>
    <row r="18" spans="1:15" x14ac:dyDescent="0.2">
      <c r="A18" s="118">
        <v>182</v>
      </c>
      <c r="B18" s="115" t="s">
        <v>42</v>
      </c>
      <c r="C18" s="394">
        <v>2020680010074</v>
      </c>
      <c r="D18" s="115" t="s">
        <v>44</v>
      </c>
      <c r="E18" s="115" t="s">
        <v>674</v>
      </c>
      <c r="F18" s="118" t="s">
        <v>675</v>
      </c>
      <c r="G18" s="118" t="s">
        <v>644</v>
      </c>
      <c r="H18" s="118" t="s">
        <v>207</v>
      </c>
      <c r="I18" s="115" t="s">
        <v>676</v>
      </c>
      <c r="J18" s="115" t="s">
        <v>217</v>
      </c>
      <c r="K18" s="395">
        <v>44974</v>
      </c>
      <c r="L18" s="396">
        <v>79005242</v>
      </c>
      <c r="M18" s="396">
        <v>79005242</v>
      </c>
      <c r="N18" s="396">
        <v>0</v>
      </c>
      <c r="O18" s="115" t="s">
        <v>677</v>
      </c>
    </row>
    <row r="19" spans="1:15" x14ac:dyDescent="0.2">
      <c r="A19" s="118">
        <v>182</v>
      </c>
      <c r="B19" s="115" t="s">
        <v>42</v>
      </c>
      <c r="C19" s="394">
        <v>2020680010074</v>
      </c>
      <c r="D19" s="115" t="s">
        <v>44</v>
      </c>
      <c r="E19" s="115" t="s">
        <v>678</v>
      </c>
      <c r="F19" s="118" t="s">
        <v>679</v>
      </c>
      <c r="G19" s="118" t="s">
        <v>679</v>
      </c>
      <c r="H19" s="118" t="s">
        <v>207</v>
      </c>
      <c r="I19" s="115" t="s">
        <v>680</v>
      </c>
      <c r="J19" s="115" t="s">
        <v>681</v>
      </c>
      <c r="K19" s="395">
        <v>44980</v>
      </c>
      <c r="L19" s="396">
        <v>68750000</v>
      </c>
      <c r="M19" s="396">
        <v>68750000</v>
      </c>
      <c r="N19" s="396">
        <v>0</v>
      </c>
      <c r="O19" s="115" t="s">
        <v>682</v>
      </c>
    </row>
    <row r="20" spans="1:15" x14ac:dyDescent="0.2">
      <c r="A20" s="118">
        <v>183</v>
      </c>
      <c r="B20" s="115" t="s">
        <v>45</v>
      </c>
      <c r="C20" s="394">
        <v>2020680010074</v>
      </c>
      <c r="D20" s="115" t="s">
        <v>44</v>
      </c>
      <c r="E20" s="115" t="s">
        <v>693</v>
      </c>
      <c r="F20" s="118" t="s">
        <v>694</v>
      </c>
      <c r="G20" s="118" t="s">
        <v>196</v>
      </c>
      <c r="H20" s="118" t="s">
        <v>207</v>
      </c>
      <c r="I20" s="115" t="s">
        <v>695</v>
      </c>
      <c r="J20" s="115" t="s">
        <v>217</v>
      </c>
      <c r="K20" s="395">
        <v>44965</v>
      </c>
      <c r="L20" s="396">
        <v>24500000</v>
      </c>
      <c r="M20" s="396">
        <v>24500000</v>
      </c>
      <c r="N20" s="396">
        <v>0</v>
      </c>
      <c r="O20" s="115" t="s">
        <v>696</v>
      </c>
    </row>
    <row r="21" spans="1:15" x14ac:dyDescent="0.2">
      <c r="A21" s="118">
        <v>183</v>
      </c>
      <c r="B21" s="115" t="s">
        <v>45</v>
      </c>
      <c r="C21" s="394">
        <v>2020680010074</v>
      </c>
      <c r="D21" s="115" t="s">
        <v>44</v>
      </c>
      <c r="E21" s="115" t="s">
        <v>724</v>
      </c>
      <c r="F21" s="118" t="s">
        <v>725</v>
      </c>
      <c r="G21" s="118" t="s">
        <v>196</v>
      </c>
      <c r="H21" s="118" t="s">
        <v>207</v>
      </c>
      <c r="I21" s="115" t="s">
        <v>642</v>
      </c>
      <c r="J21" s="115" t="s">
        <v>217</v>
      </c>
      <c r="K21" s="395">
        <v>44986</v>
      </c>
      <c r="L21" s="396">
        <v>0</v>
      </c>
      <c r="M21" s="396">
        <v>0</v>
      </c>
      <c r="N21" s="396">
        <v>0</v>
      </c>
      <c r="O21" s="115" t="s">
        <v>726</v>
      </c>
    </row>
    <row r="22" spans="1:15" ht="15" x14ac:dyDescent="0.2">
      <c r="A22" s="118">
        <v>184</v>
      </c>
      <c r="B22" s="115" t="s">
        <v>47</v>
      </c>
      <c r="C22" s="394">
        <v>2020680010074</v>
      </c>
      <c r="D22" s="115" t="s">
        <v>44</v>
      </c>
      <c r="E22" s="115" t="s">
        <v>683</v>
      </c>
      <c r="F22" s="118" t="s">
        <v>643</v>
      </c>
      <c r="G22" s="118" t="s">
        <v>684</v>
      </c>
      <c r="H22" s="118" t="s">
        <v>207</v>
      </c>
      <c r="I22" s="115" t="s">
        <v>685</v>
      </c>
      <c r="J22" s="115" t="s">
        <v>681</v>
      </c>
      <c r="K22" s="395">
        <v>44974</v>
      </c>
      <c r="L22" s="396">
        <v>55765500</v>
      </c>
      <c r="M22" s="396">
        <v>55765500</v>
      </c>
      <c r="N22" s="396">
        <v>0</v>
      </c>
      <c r="O22" s="5">
        <f>IFERROR(SUM(O9:O21),"-")</f>
        <v>0</v>
      </c>
    </row>
    <row r="23" spans="1:15" x14ac:dyDescent="0.2">
      <c r="A23" s="118">
        <v>184</v>
      </c>
      <c r="B23" s="115" t="s">
        <v>47</v>
      </c>
      <c r="C23" s="394">
        <v>2020680010074</v>
      </c>
      <c r="D23" s="115" t="s">
        <v>44</v>
      </c>
      <c r="E23" s="115" t="s">
        <v>686</v>
      </c>
      <c r="F23" s="118" t="s">
        <v>244</v>
      </c>
      <c r="G23" s="118" t="s">
        <v>196</v>
      </c>
      <c r="H23" s="118" t="s">
        <v>207</v>
      </c>
      <c r="I23" s="115" t="s">
        <v>223</v>
      </c>
      <c r="J23" s="115" t="s">
        <v>217</v>
      </c>
      <c r="K23" s="395">
        <v>44952</v>
      </c>
      <c r="L23" s="396">
        <v>40800000</v>
      </c>
      <c r="M23" s="396">
        <v>40800000</v>
      </c>
      <c r="N23" s="396">
        <v>850000</v>
      </c>
      <c r="O23" s="115" t="s">
        <v>245</v>
      </c>
    </row>
    <row r="24" spans="1:15" x14ac:dyDescent="0.2">
      <c r="A24" s="118">
        <v>184</v>
      </c>
      <c r="B24" s="115" t="s">
        <v>47</v>
      </c>
      <c r="C24" s="394">
        <v>2020680010074</v>
      </c>
      <c r="D24" s="115" t="s">
        <v>44</v>
      </c>
      <c r="E24" s="115" t="s">
        <v>687</v>
      </c>
      <c r="F24" s="118" t="s">
        <v>238</v>
      </c>
      <c r="G24" s="118" t="s">
        <v>196</v>
      </c>
      <c r="H24" s="118" t="s">
        <v>207</v>
      </c>
      <c r="I24" s="115" t="s">
        <v>220</v>
      </c>
      <c r="J24" s="115" t="s">
        <v>217</v>
      </c>
      <c r="K24" s="395">
        <v>44952</v>
      </c>
      <c r="L24" s="396">
        <v>40800000</v>
      </c>
      <c r="M24" s="396">
        <v>40800000</v>
      </c>
      <c r="N24" s="396">
        <v>850000</v>
      </c>
      <c r="O24" s="115" t="s">
        <v>239</v>
      </c>
    </row>
    <row r="25" spans="1:15" x14ac:dyDescent="0.2">
      <c r="A25" s="118">
        <v>184</v>
      </c>
      <c r="B25" s="115" t="s">
        <v>47</v>
      </c>
      <c r="C25" s="394">
        <v>2020680010074</v>
      </c>
      <c r="D25" s="115" t="s">
        <v>44</v>
      </c>
      <c r="E25" s="115" t="s">
        <v>688</v>
      </c>
      <c r="F25" s="118" t="s">
        <v>234</v>
      </c>
      <c r="G25" s="118" t="s">
        <v>196</v>
      </c>
      <c r="H25" s="118" t="s">
        <v>207</v>
      </c>
      <c r="I25" s="115" t="s">
        <v>218</v>
      </c>
      <c r="J25" s="115" t="s">
        <v>217</v>
      </c>
      <c r="K25" s="395">
        <v>44949</v>
      </c>
      <c r="L25" s="396">
        <v>40000000</v>
      </c>
      <c r="M25" s="396">
        <v>40000000</v>
      </c>
      <c r="N25" s="396">
        <v>1333333</v>
      </c>
      <c r="O25" s="115" t="s">
        <v>235</v>
      </c>
    </row>
    <row r="26" spans="1:15" x14ac:dyDescent="0.2">
      <c r="A26" s="118">
        <v>184</v>
      </c>
      <c r="B26" s="115" t="s">
        <v>47</v>
      </c>
      <c r="C26" s="394">
        <v>2020680010074</v>
      </c>
      <c r="D26" s="115" t="s">
        <v>44</v>
      </c>
      <c r="E26" s="115" t="s">
        <v>689</v>
      </c>
      <c r="F26" s="118" t="s">
        <v>240</v>
      </c>
      <c r="G26" s="118" t="s">
        <v>196</v>
      </c>
      <c r="H26" s="118" t="s">
        <v>207</v>
      </c>
      <c r="I26" s="115" t="s">
        <v>221</v>
      </c>
      <c r="J26" s="115" t="s">
        <v>217</v>
      </c>
      <c r="K26" s="395">
        <v>44952</v>
      </c>
      <c r="L26" s="396">
        <v>33600000</v>
      </c>
      <c r="M26" s="396">
        <v>33600000</v>
      </c>
      <c r="N26" s="396">
        <v>700000</v>
      </c>
      <c r="O26" s="115" t="s">
        <v>241</v>
      </c>
    </row>
    <row r="27" spans="1:15" x14ac:dyDescent="0.2">
      <c r="A27" s="118">
        <v>184</v>
      </c>
      <c r="B27" s="115" t="s">
        <v>47</v>
      </c>
      <c r="C27" s="394">
        <v>2020680010074</v>
      </c>
      <c r="D27" s="115" t="s">
        <v>44</v>
      </c>
      <c r="E27" s="115" t="s">
        <v>690</v>
      </c>
      <c r="F27" s="118" t="s">
        <v>254</v>
      </c>
      <c r="G27" s="118" t="s">
        <v>196</v>
      </c>
      <c r="H27" s="118" t="s">
        <v>207</v>
      </c>
      <c r="I27" s="115" t="s">
        <v>228</v>
      </c>
      <c r="J27" s="115" t="s">
        <v>217</v>
      </c>
      <c r="K27" s="395">
        <v>44957</v>
      </c>
      <c r="L27" s="396">
        <v>26600000</v>
      </c>
      <c r="M27" s="396">
        <v>26600000</v>
      </c>
      <c r="N27" s="396">
        <v>0</v>
      </c>
      <c r="O27" s="115" t="s">
        <v>255</v>
      </c>
    </row>
    <row r="28" spans="1:15" x14ac:dyDescent="0.2">
      <c r="A28" s="118">
        <v>184</v>
      </c>
      <c r="B28" s="115" t="s">
        <v>47</v>
      </c>
      <c r="C28" s="394">
        <v>2020680010074</v>
      </c>
      <c r="D28" s="115" t="s">
        <v>44</v>
      </c>
      <c r="E28" s="115" t="s">
        <v>691</v>
      </c>
      <c r="F28" s="118" t="s">
        <v>236</v>
      </c>
      <c r="G28" s="118" t="s">
        <v>196</v>
      </c>
      <c r="H28" s="118" t="s">
        <v>207</v>
      </c>
      <c r="I28" s="115" t="s">
        <v>219</v>
      </c>
      <c r="J28" s="115" t="s">
        <v>217</v>
      </c>
      <c r="K28" s="395">
        <v>44949</v>
      </c>
      <c r="L28" s="396">
        <v>26600000</v>
      </c>
      <c r="M28" s="396">
        <v>26600000</v>
      </c>
      <c r="N28" s="396">
        <v>1013333</v>
      </c>
      <c r="O28" s="115" t="s">
        <v>237</v>
      </c>
    </row>
    <row r="29" spans="1:15" x14ac:dyDescent="0.2">
      <c r="A29" s="118">
        <v>184</v>
      </c>
      <c r="B29" s="115" t="s">
        <v>47</v>
      </c>
      <c r="C29" s="394">
        <v>2020680010074</v>
      </c>
      <c r="D29" s="115" t="s">
        <v>44</v>
      </c>
      <c r="E29" s="115" t="s">
        <v>692</v>
      </c>
      <c r="F29" s="118" t="s">
        <v>242</v>
      </c>
      <c r="G29" s="118" t="s">
        <v>196</v>
      </c>
      <c r="H29" s="118" t="s">
        <v>207</v>
      </c>
      <c r="I29" s="115" t="s">
        <v>222</v>
      </c>
      <c r="J29" s="115" t="s">
        <v>217</v>
      </c>
      <c r="K29" s="395">
        <v>44952</v>
      </c>
      <c r="L29" s="396">
        <v>26600000</v>
      </c>
      <c r="M29" s="396">
        <v>26600000</v>
      </c>
      <c r="N29" s="396">
        <v>633333</v>
      </c>
      <c r="O29" s="115" t="s">
        <v>243</v>
      </c>
    </row>
    <row r="30" spans="1:15" x14ac:dyDescent="0.2">
      <c r="A30" s="118">
        <v>184</v>
      </c>
      <c r="B30" s="115" t="s">
        <v>47</v>
      </c>
      <c r="C30" s="394">
        <v>2020680010074</v>
      </c>
      <c r="D30" s="115" t="s">
        <v>44</v>
      </c>
      <c r="E30" s="115" t="s">
        <v>697</v>
      </c>
      <c r="F30" s="118" t="s">
        <v>250</v>
      </c>
      <c r="G30" s="118" t="s">
        <v>196</v>
      </c>
      <c r="H30" s="118" t="s">
        <v>207</v>
      </c>
      <c r="I30" s="115" t="s">
        <v>226</v>
      </c>
      <c r="J30" s="115" t="s">
        <v>217</v>
      </c>
      <c r="K30" s="395">
        <v>44957</v>
      </c>
      <c r="L30" s="396">
        <v>24000000</v>
      </c>
      <c r="M30" s="396">
        <v>24000000</v>
      </c>
      <c r="N30" s="396">
        <v>0</v>
      </c>
      <c r="O30" s="115" t="s">
        <v>251</v>
      </c>
    </row>
    <row r="31" spans="1:15" x14ac:dyDescent="0.2">
      <c r="A31" s="118">
        <v>184</v>
      </c>
      <c r="B31" s="115" t="s">
        <v>47</v>
      </c>
      <c r="C31" s="394">
        <v>2020680010074</v>
      </c>
      <c r="D31" s="115" t="s">
        <v>44</v>
      </c>
      <c r="E31" s="115" t="s">
        <v>698</v>
      </c>
      <c r="F31" s="118" t="s">
        <v>252</v>
      </c>
      <c r="G31" s="118" t="s">
        <v>196</v>
      </c>
      <c r="H31" s="118" t="s">
        <v>207</v>
      </c>
      <c r="I31" s="115" t="s">
        <v>227</v>
      </c>
      <c r="J31" s="115" t="s">
        <v>217</v>
      </c>
      <c r="K31" s="395">
        <v>44957</v>
      </c>
      <c r="L31" s="396">
        <v>24000000</v>
      </c>
      <c r="M31" s="396">
        <v>24000000</v>
      </c>
      <c r="N31" s="396">
        <v>0</v>
      </c>
      <c r="O31" s="115" t="s">
        <v>253</v>
      </c>
    </row>
    <row r="32" spans="1:15" x14ac:dyDescent="0.2">
      <c r="A32" s="118">
        <v>184</v>
      </c>
      <c r="B32" s="115" t="s">
        <v>47</v>
      </c>
      <c r="C32" s="394">
        <v>2020680010074</v>
      </c>
      <c r="D32" s="115" t="s">
        <v>44</v>
      </c>
      <c r="E32" s="115" t="s">
        <v>699</v>
      </c>
      <c r="F32" s="118" t="s">
        <v>260</v>
      </c>
      <c r="G32" s="118" t="s">
        <v>196</v>
      </c>
      <c r="H32" s="118" t="s">
        <v>207</v>
      </c>
      <c r="I32" s="115" t="s">
        <v>230</v>
      </c>
      <c r="J32" s="115" t="s">
        <v>217</v>
      </c>
      <c r="K32" s="395">
        <v>44952</v>
      </c>
      <c r="L32" s="396">
        <v>20000000</v>
      </c>
      <c r="M32" s="396">
        <v>20000000</v>
      </c>
      <c r="N32" s="396">
        <v>533333</v>
      </c>
      <c r="O32" s="115" t="s">
        <v>258</v>
      </c>
    </row>
    <row r="33" spans="1:15" x14ac:dyDescent="0.2">
      <c r="A33" s="118">
        <v>184</v>
      </c>
      <c r="B33" s="115" t="s">
        <v>47</v>
      </c>
      <c r="C33" s="394">
        <v>2020680010074</v>
      </c>
      <c r="D33" s="115" t="s">
        <v>44</v>
      </c>
      <c r="E33" s="115" t="s">
        <v>700</v>
      </c>
      <c r="F33" s="118" t="s">
        <v>246</v>
      </c>
      <c r="G33" s="118" t="s">
        <v>196</v>
      </c>
      <c r="H33" s="118" t="s">
        <v>207</v>
      </c>
      <c r="I33" s="115" t="s">
        <v>224</v>
      </c>
      <c r="J33" s="115" t="s">
        <v>217</v>
      </c>
      <c r="K33" s="395">
        <v>44952</v>
      </c>
      <c r="L33" s="396">
        <v>19293750</v>
      </c>
      <c r="M33" s="396">
        <v>19293750</v>
      </c>
      <c r="N33" s="396">
        <v>459375</v>
      </c>
      <c r="O33" s="115" t="s">
        <v>247</v>
      </c>
    </row>
    <row r="34" spans="1:15" x14ac:dyDescent="0.2">
      <c r="A34" s="118">
        <v>184</v>
      </c>
      <c r="B34" s="115" t="s">
        <v>47</v>
      </c>
      <c r="C34" s="394">
        <v>2020680010074</v>
      </c>
      <c r="D34" s="115" t="s">
        <v>44</v>
      </c>
      <c r="E34" s="115" t="s">
        <v>701</v>
      </c>
      <c r="F34" s="118" t="s">
        <v>702</v>
      </c>
      <c r="G34" s="118" t="s">
        <v>196</v>
      </c>
      <c r="H34" s="118" t="s">
        <v>207</v>
      </c>
      <c r="I34" s="115" t="s">
        <v>703</v>
      </c>
      <c r="J34" s="115" t="s">
        <v>217</v>
      </c>
      <c r="K34" s="395">
        <v>44966</v>
      </c>
      <c r="L34" s="396">
        <v>18000000</v>
      </c>
      <c r="M34" s="396">
        <v>18000000</v>
      </c>
      <c r="N34" s="396">
        <v>0</v>
      </c>
      <c r="O34" s="397" t="s">
        <v>704</v>
      </c>
    </row>
    <row r="35" spans="1:15" x14ac:dyDescent="0.2">
      <c r="A35" s="118">
        <v>184</v>
      </c>
      <c r="B35" s="115" t="s">
        <v>47</v>
      </c>
      <c r="C35" s="394">
        <v>2020680010074</v>
      </c>
      <c r="D35" s="115" t="s">
        <v>44</v>
      </c>
      <c r="E35" s="115" t="s">
        <v>705</v>
      </c>
      <c r="F35" s="118" t="s">
        <v>248</v>
      </c>
      <c r="G35" s="118" t="s">
        <v>196</v>
      </c>
      <c r="H35" s="118" t="s">
        <v>207</v>
      </c>
      <c r="I35" s="115" t="s">
        <v>225</v>
      </c>
      <c r="J35" s="115" t="s">
        <v>217</v>
      </c>
      <c r="K35" s="395">
        <v>44953</v>
      </c>
      <c r="L35" s="396">
        <v>16537500</v>
      </c>
      <c r="M35" s="396">
        <v>16537500</v>
      </c>
      <c r="N35" s="396">
        <v>367500</v>
      </c>
      <c r="O35" s="115" t="s">
        <v>249</v>
      </c>
    </row>
    <row r="36" spans="1:15" x14ac:dyDescent="0.2">
      <c r="A36" s="118">
        <v>184</v>
      </c>
      <c r="B36" s="115" t="s">
        <v>47</v>
      </c>
      <c r="C36" s="394">
        <v>2020680010074</v>
      </c>
      <c r="D36" s="115" t="s">
        <v>44</v>
      </c>
      <c r="E36" s="115" t="s">
        <v>706</v>
      </c>
      <c r="F36" s="118" t="s">
        <v>707</v>
      </c>
      <c r="G36" s="118" t="s">
        <v>196</v>
      </c>
      <c r="H36" s="118" t="s">
        <v>207</v>
      </c>
      <c r="I36" s="115" t="s">
        <v>708</v>
      </c>
      <c r="J36" s="115" t="s">
        <v>217</v>
      </c>
      <c r="K36" s="395">
        <v>44965</v>
      </c>
      <c r="L36" s="396">
        <v>16000000</v>
      </c>
      <c r="M36" s="396">
        <v>16000000</v>
      </c>
      <c r="N36" s="396">
        <v>0</v>
      </c>
      <c r="O36" s="397" t="s">
        <v>709</v>
      </c>
    </row>
    <row r="37" spans="1:15" x14ac:dyDescent="0.2">
      <c r="A37" s="118">
        <v>184</v>
      </c>
      <c r="B37" s="115" t="s">
        <v>47</v>
      </c>
      <c r="C37" s="394">
        <v>2020680010074</v>
      </c>
      <c r="D37" s="115" t="s">
        <v>44</v>
      </c>
      <c r="E37" s="115" t="s">
        <v>710</v>
      </c>
      <c r="F37" s="118" t="s">
        <v>711</v>
      </c>
      <c r="G37" s="118" t="s">
        <v>196</v>
      </c>
      <c r="H37" s="118" t="s">
        <v>207</v>
      </c>
      <c r="I37" s="115" t="s">
        <v>712</v>
      </c>
      <c r="J37" s="115" t="s">
        <v>217</v>
      </c>
      <c r="K37" s="395">
        <v>44967</v>
      </c>
      <c r="L37" s="396">
        <v>15200000</v>
      </c>
      <c r="M37" s="396">
        <v>15200000</v>
      </c>
      <c r="N37" s="396">
        <v>0</v>
      </c>
      <c r="O37" s="397" t="s">
        <v>713</v>
      </c>
    </row>
    <row r="38" spans="1:15" x14ac:dyDescent="0.2">
      <c r="A38" s="118">
        <v>184</v>
      </c>
      <c r="B38" s="115" t="s">
        <v>47</v>
      </c>
      <c r="C38" s="394">
        <v>2020680010074</v>
      </c>
      <c r="D38" s="115" t="s">
        <v>44</v>
      </c>
      <c r="E38" s="115" t="s">
        <v>714</v>
      </c>
      <c r="F38" s="118" t="s">
        <v>675</v>
      </c>
      <c r="G38" s="118" t="s">
        <v>684</v>
      </c>
      <c r="H38" s="118" t="s">
        <v>207</v>
      </c>
      <c r="I38" s="115" t="s">
        <v>715</v>
      </c>
      <c r="J38" s="115" t="s">
        <v>681</v>
      </c>
      <c r="K38" s="395">
        <v>44978</v>
      </c>
      <c r="L38" s="396">
        <v>15000000</v>
      </c>
      <c r="M38" s="396">
        <v>15000000</v>
      </c>
      <c r="N38" s="396">
        <v>0</v>
      </c>
      <c r="O38" s="115" t="s">
        <v>716</v>
      </c>
    </row>
    <row r="39" spans="1:15" x14ac:dyDescent="0.2">
      <c r="A39" s="118">
        <v>184</v>
      </c>
      <c r="B39" s="115" t="s">
        <v>47</v>
      </c>
      <c r="C39" s="394">
        <v>2020680010074</v>
      </c>
      <c r="D39" s="115" t="s">
        <v>44</v>
      </c>
      <c r="E39" s="115" t="s">
        <v>717</v>
      </c>
      <c r="F39" s="118" t="s">
        <v>256</v>
      </c>
      <c r="G39" s="118" t="s">
        <v>196</v>
      </c>
      <c r="H39" s="118" t="s">
        <v>207</v>
      </c>
      <c r="I39" s="115" t="s">
        <v>229</v>
      </c>
      <c r="J39" s="115" t="s">
        <v>217</v>
      </c>
      <c r="K39" s="395">
        <v>44952</v>
      </c>
      <c r="L39" s="396">
        <v>13200000</v>
      </c>
      <c r="M39" s="396">
        <v>13200000</v>
      </c>
      <c r="N39" s="396">
        <v>550000</v>
      </c>
      <c r="O39" s="115" t="s">
        <v>257</v>
      </c>
    </row>
    <row r="40" spans="1:15" x14ac:dyDescent="0.2">
      <c r="A40" s="118">
        <v>184</v>
      </c>
      <c r="B40" s="115" t="s">
        <v>47</v>
      </c>
      <c r="C40" s="394">
        <v>2020680010074</v>
      </c>
      <c r="D40" s="115" t="s">
        <v>44</v>
      </c>
      <c r="E40" s="115" t="s">
        <v>718</v>
      </c>
      <c r="F40" s="118" t="s">
        <v>262</v>
      </c>
      <c r="G40" s="118" t="s">
        <v>196</v>
      </c>
      <c r="H40" s="118" t="s">
        <v>207</v>
      </c>
      <c r="I40" s="115" t="s">
        <v>232</v>
      </c>
      <c r="J40" s="115" t="s">
        <v>217</v>
      </c>
      <c r="K40" s="395">
        <v>44957</v>
      </c>
      <c r="L40" s="396">
        <v>11025000</v>
      </c>
      <c r="M40" s="396">
        <v>11025000</v>
      </c>
      <c r="N40" s="396">
        <v>0</v>
      </c>
      <c r="O40" s="115" t="s">
        <v>263</v>
      </c>
    </row>
    <row r="41" spans="1:15" x14ac:dyDescent="0.2">
      <c r="A41" s="118">
        <v>184</v>
      </c>
      <c r="B41" s="115" t="s">
        <v>47</v>
      </c>
      <c r="C41" s="394">
        <v>2020680010074</v>
      </c>
      <c r="D41" s="115" t="s">
        <v>44</v>
      </c>
      <c r="E41" s="115" t="s">
        <v>719</v>
      </c>
      <c r="F41" s="118" t="s">
        <v>720</v>
      </c>
      <c r="G41" s="118" t="s">
        <v>196</v>
      </c>
      <c r="H41" s="118" t="s">
        <v>207</v>
      </c>
      <c r="I41" s="115" t="s">
        <v>721</v>
      </c>
      <c r="J41" s="115" t="s">
        <v>217</v>
      </c>
      <c r="K41" s="395">
        <v>44978</v>
      </c>
      <c r="L41" s="396">
        <v>11025000</v>
      </c>
      <c r="M41" s="396">
        <v>11025000</v>
      </c>
      <c r="N41" s="396">
        <v>0</v>
      </c>
      <c r="O41" s="397" t="s">
        <v>722</v>
      </c>
    </row>
    <row r="42" spans="1:15" x14ac:dyDescent="0.2">
      <c r="A42" s="118">
        <v>184</v>
      </c>
      <c r="B42" s="115" t="s">
        <v>47</v>
      </c>
      <c r="C42" s="394">
        <v>2020680010074</v>
      </c>
      <c r="D42" s="115" t="s">
        <v>44</v>
      </c>
      <c r="E42" s="115" t="s">
        <v>723</v>
      </c>
      <c r="F42" s="118" t="s">
        <v>259</v>
      </c>
      <c r="G42" s="118" t="s">
        <v>196</v>
      </c>
      <c r="H42" s="118" t="s">
        <v>207</v>
      </c>
      <c r="I42" s="115" t="s">
        <v>231</v>
      </c>
      <c r="J42" s="115" t="s">
        <v>217</v>
      </c>
      <c r="K42" s="395">
        <v>44953</v>
      </c>
      <c r="L42" s="396">
        <v>11025000</v>
      </c>
      <c r="M42" s="396">
        <v>11025000</v>
      </c>
      <c r="N42" s="396">
        <v>367500</v>
      </c>
      <c r="O42" s="115" t="s">
        <v>261</v>
      </c>
    </row>
    <row r="43" spans="1:15" x14ac:dyDescent="0.2">
      <c r="A43" s="118">
        <v>184</v>
      </c>
      <c r="B43" s="115" t="s">
        <v>47</v>
      </c>
      <c r="C43" s="394">
        <v>2020680010074</v>
      </c>
      <c r="D43" s="115" t="s">
        <v>44</v>
      </c>
      <c r="E43" s="115" t="s">
        <v>727</v>
      </c>
      <c r="F43" s="118" t="s">
        <v>727</v>
      </c>
      <c r="G43" s="118" t="s">
        <v>196</v>
      </c>
      <c r="H43" s="118" t="s">
        <v>207</v>
      </c>
      <c r="I43" s="115" t="s">
        <v>728</v>
      </c>
      <c r="J43" s="115" t="s">
        <v>217</v>
      </c>
      <c r="K43" s="395"/>
      <c r="L43" s="396">
        <v>130243750</v>
      </c>
      <c r="M43" s="396"/>
      <c r="N43" s="396"/>
      <c r="O43" s="115"/>
    </row>
    <row r="44" spans="1:15" x14ac:dyDescent="0.2">
      <c r="A44" s="118">
        <v>185</v>
      </c>
      <c r="B44" s="115" t="s">
        <v>49</v>
      </c>
      <c r="C44" s="394">
        <v>2020680010074</v>
      </c>
      <c r="D44" s="115" t="s">
        <v>44</v>
      </c>
      <c r="E44" s="115" t="s">
        <v>727</v>
      </c>
      <c r="F44" s="118" t="s">
        <v>727</v>
      </c>
      <c r="G44" s="118" t="s">
        <v>196</v>
      </c>
      <c r="H44" s="118" t="s">
        <v>207</v>
      </c>
      <c r="I44" s="115" t="s">
        <v>728</v>
      </c>
      <c r="J44" s="115" t="s">
        <v>217</v>
      </c>
      <c r="K44" s="395"/>
      <c r="L44" s="396">
        <v>130243750</v>
      </c>
      <c r="M44" s="396"/>
      <c r="N44" s="396"/>
      <c r="O44" s="115"/>
    </row>
    <row r="45" spans="1:15" x14ac:dyDescent="0.2">
      <c r="A45" s="118">
        <v>186</v>
      </c>
      <c r="B45" s="115" t="s">
        <v>52</v>
      </c>
      <c r="C45" s="394">
        <v>2020680010084</v>
      </c>
      <c r="D45" s="115" t="s">
        <v>76</v>
      </c>
      <c r="E45" s="115" t="s">
        <v>729</v>
      </c>
      <c r="F45" s="118" t="s">
        <v>269</v>
      </c>
      <c r="G45" s="118" t="s">
        <v>196</v>
      </c>
      <c r="H45" s="118" t="s">
        <v>207</v>
      </c>
      <c r="I45" s="115" t="s">
        <v>266</v>
      </c>
      <c r="J45" s="115" t="s">
        <v>265</v>
      </c>
      <c r="K45" s="395">
        <v>44957</v>
      </c>
      <c r="L45" s="396">
        <v>14000000</v>
      </c>
      <c r="M45" s="396">
        <v>14000000</v>
      </c>
      <c r="N45" s="396">
        <v>0</v>
      </c>
      <c r="O45" s="115" t="s">
        <v>273</v>
      </c>
    </row>
    <row r="46" spans="1:15" x14ac:dyDescent="0.2">
      <c r="A46" s="118">
        <v>186</v>
      </c>
      <c r="B46" s="115" t="s">
        <v>52</v>
      </c>
      <c r="C46" s="394">
        <v>2020680010084</v>
      </c>
      <c r="D46" s="115" t="s">
        <v>76</v>
      </c>
      <c r="E46" s="115" t="s">
        <v>730</v>
      </c>
      <c r="F46" s="118" t="s">
        <v>270</v>
      </c>
      <c r="G46" s="118" t="s">
        <v>196</v>
      </c>
      <c r="H46" s="118" t="s">
        <v>207</v>
      </c>
      <c r="I46" s="115" t="s">
        <v>267</v>
      </c>
      <c r="J46" s="115" t="s">
        <v>265</v>
      </c>
      <c r="K46" s="395">
        <v>44957</v>
      </c>
      <c r="L46" s="396">
        <v>16000000</v>
      </c>
      <c r="M46" s="396">
        <v>16000000</v>
      </c>
      <c r="N46" s="396">
        <v>0</v>
      </c>
      <c r="O46" s="115" t="s">
        <v>274</v>
      </c>
    </row>
    <row r="47" spans="1:15" x14ac:dyDescent="0.2">
      <c r="A47" s="118">
        <v>186</v>
      </c>
      <c r="B47" s="115" t="s">
        <v>52</v>
      </c>
      <c r="C47" s="394">
        <v>2020680010084</v>
      </c>
      <c r="D47" s="115" t="s">
        <v>76</v>
      </c>
      <c r="E47" s="115" t="s">
        <v>731</v>
      </c>
      <c r="F47" s="118" t="s">
        <v>271</v>
      </c>
      <c r="G47" s="118" t="s">
        <v>196</v>
      </c>
      <c r="H47" s="118" t="s">
        <v>207</v>
      </c>
      <c r="I47" s="115" t="s">
        <v>268</v>
      </c>
      <c r="J47" s="115" t="s">
        <v>265</v>
      </c>
      <c r="K47" s="395">
        <v>44957</v>
      </c>
      <c r="L47" s="396">
        <v>20400000</v>
      </c>
      <c r="M47" s="396">
        <v>20400000</v>
      </c>
      <c r="N47" s="396">
        <v>0</v>
      </c>
      <c r="O47" s="115" t="s">
        <v>275</v>
      </c>
    </row>
    <row r="48" spans="1:15" x14ac:dyDescent="0.2">
      <c r="A48" s="118">
        <v>186</v>
      </c>
      <c r="B48" s="115" t="s">
        <v>52</v>
      </c>
      <c r="C48" s="394">
        <v>2020680010084</v>
      </c>
      <c r="D48" s="115" t="s">
        <v>76</v>
      </c>
      <c r="E48" s="115" t="s">
        <v>732</v>
      </c>
      <c r="F48" s="118" t="s">
        <v>733</v>
      </c>
      <c r="G48" s="118" t="s">
        <v>196</v>
      </c>
      <c r="H48" s="118" t="s">
        <v>207</v>
      </c>
      <c r="I48" s="115" t="s">
        <v>734</v>
      </c>
      <c r="J48" s="115" t="s">
        <v>265</v>
      </c>
      <c r="K48" s="395">
        <v>44959</v>
      </c>
      <c r="L48" s="396">
        <v>10500000</v>
      </c>
      <c r="M48" s="396">
        <v>10500000</v>
      </c>
      <c r="N48" s="396">
        <v>0</v>
      </c>
      <c r="O48" s="397" t="s">
        <v>735</v>
      </c>
    </row>
    <row r="49" spans="1:15" x14ac:dyDescent="0.2">
      <c r="A49" s="118">
        <v>186</v>
      </c>
      <c r="B49" s="115" t="s">
        <v>52</v>
      </c>
      <c r="C49" s="394">
        <v>2020680010084</v>
      </c>
      <c r="D49" s="115" t="s">
        <v>76</v>
      </c>
      <c r="E49" s="115" t="s">
        <v>736</v>
      </c>
      <c r="F49" s="118" t="s">
        <v>737</v>
      </c>
      <c r="G49" s="118" t="s">
        <v>196</v>
      </c>
      <c r="H49" s="118" t="s">
        <v>207</v>
      </c>
      <c r="I49" s="115" t="s">
        <v>738</v>
      </c>
      <c r="J49" s="115" t="s">
        <v>265</v>
      </c>
      <c r="K49" s="395">
        <v>44978</v>
      </c>
      <c r="L49" s="396">
        <v>9800000</v>
      </c>
      <c r="M49" s="396">
        <v>9800000</v>
      </c>
      <c r="N49" s="396">
        <v>0</v>
      </c>
      <c r="O49" s="397" t="s">
        <v>739</v>
      </c>
    </row>
    <row r="50" spans="1:15" x14ac:dyDescent="0.2">
      <c r="A50" s="118">
        <v>186</v>
      </c>
      <c r="B50" s="115" t="s">
        <v>52</v>
      </c>
      <c r="C50" s="394">
        <v>2020680010084</v>
      </c>
      <c r="D50" s="115" t="s">
        <v>76</v>
      </c>
      <c r="E50" s="115" t="s">
        <v>740</v>
      </c>
      <c r="F50" s="118" t="s">
        <v>741</v>
      </c>
      <c r="G50" s="118" t="s">
        <v>196</v>
      </c>
      <c r="H50" s="118" t="s">
        <v>207</v>
      </c>
      <c r="I50" s="115" t="s">
        <v>742</v>
      </c>
      <c r="J50" s="115" t="s">
        <v>265</v>
      </c>
      <c r="K50" s="395">
        <v>44978</v>
      </c>
      <c r="L50" s="396">
        <v>15200000</v>
      </c>
      <c r="M50" s="396">
        <v>15200000</v>
      </c>
      <c r="N50" s="396">
        <v>0</v>
      </c>
      <c r="O50" s="397" t="s">
        <v>743</v>
      </c>
    </row>
    <row r="51" spans="1:15" x14ac:dyDescent="0.2">
      <c r="A51" s="118">
        <v>187</v>
      </c>
      <c r="B51" s="115" t="s">
        <v>54</v>
      </c>
      <c r="C51" s="394">
        <v>2020680010084</v>
      </c>
      <c r="D51" s="115" t="s">
        <v>76</v>
      </c>
      <c r="E51" s="115" t="s">
        <v>729</v>
      </c>
      <c r="F51" s="118" t="s">
        <v>269</v>
      </c>
      <c r="G51" s="118" t="s">
        <v>196</v>
      </c>
      <c r="H51" s="118" t="s">
        <v>207</v>
      </c>
      <c r="I51" s="115" t="s">
        <v>266</v>
      </c>
      <c r="J51" s="115" t="s">
        <v>265</v>
      </c>
      <c r="K51" s="395">
        <v>44957</v>
      </c>
      <c r="L51" s="396">
        <v>14000000</v>
      </c>
      <c r="M51" s="396">
        <v>14000000</v>
      </c>
      <c r="N51" s="396">
        <v>0</v>
      </c>
      <c r="O51" s="115" t="s">
        <v>273</v>
      </c>
    </row>
    <row r="52" spans="1:15" x14ac:dyDescent="0.2">
      <c r="A52" s="118">
        <v>187</v>
      </c>
      <c r="B52" s="115" t="s">
        <v>54</v>
      </c>
      <c r="C52" s="394">
        <v>2020680010084</v>
      </c>
      <c r="D52" s="115" t="s">
        <v>76</v>
      </c>
      <c r="E52" s="115" t="s">
        <v>730</v>
      </c>
      <c r="F52" s="118" t="s">
        <v>270</v>
      </c>
      <c r="G52" s="118" t="s">
        <v>196</v>
      </c>
      <c r="H52" s="118" t="s">
        <v>207</v>
      </c>
      <c r="I52" s="115" t="s">
        <v>267</v>
      </c>
      <c r="J52" s="115" t="s">
        <v>265</v>
      </c>
      <c r="K52" s="395">
        <v>44957</v>
      </c>
      <c r="L52" s="396">
        <v>16000000</v>
      </c>
      <c r="M52" s="396">
        <v>16000000</v>
      </c>
      <c r="N52" s="396">
        <v>0</v>
      </c>
      <c r="O52" s="115" t="s">
        <v>274</v>
      </c>
    </row>
    <row r="53" spans="1:15" x14ac:dyDescent="0.2">
      <c r="A53" s="118">
        <v>187</v>
      </c>
      <c r="B53" s="115" t="s">
        <v>54</v>
      </c>
      <c r="C53" s="394">
        <v>2020680010084</v>
      </c>
      <c r="D53" s="115" t="s">
        <v>76</v>
      </c>
      <c r="E53" s="115" t="s">
        <v>731</v>
      </c>
      <c r="F53" s="118" t="s">
        <v>271</v>
      </c>
      <c r="G53" s="118" t="s">
        <v>196</v>
      </c>
      <c r="H53" s="118" t="s">
        <v>207</v>
      </c>
      <c r="I53" s="115" t="s">
        <v>268</v>
      </c>
      <c r="J53" s="115" t="s">
        <v>265</v>
      </c>
      <c r="K53" s="395">
        <v>44957</v>
      </c>
      <c r="L53" s="396">
        <v>20400000</v>
      </c>
      <c r="M53" s="396">
        <v>20400000</v>
      </c>
      <c r="N53" s="396">
        <v>0</v>
      </c>
      <c r="O53" s="115" t="s">
        <v>275</v>
      </c>
    </row>
    <row r="54" spans="1:15" x14ac:dyDescent="0.2">
      <c r="A54" s="118">
        <v>187</v>
      </c>
      <c r="B54" s="115" t="s">
        <v>54</v>
      </c>
      <c r="C54" s="394">
        <v>2020680010084</v>
      </c>
      <c r="D54" s="115" t="s">
        <v>76</v>
      </c>
      <c r="E54" s="115" t="s">
        <v>744</v>
      </c>
      <c r="F54" s="118" t="s">
        <v>733</v>
      </c>
      <c r="G54" s="118" t="s">
        <v>196</v>
      </c>
      <c r="H54" s="118" t="s">
        <v>207</v>
      </c>
      <c r="I54" s="115" t="s">
        <v>734</v>
      </c>
      <c r="J54" s="115" t="s">
        <v>265</v>
      </c>
      <c r="K54" s="395">
        <v>44959</v>
      </c>
      <c r="L54" s="396">
        <v>10500000</v>
      </c>
      <c r="M54" s="396">
        <v>10500000</v>
      </c>
      <c r="N54" s="396">
        <v>0</v>
      </c>
      <c r="O54" s="397" t="s">
        <v>735</v>
      </c>
    </row>
    <row r="55" spans="1:15" x14ac:dyDescent="0.2">
      <c r="A55" s="118">
        <v>187</v>
      </c>
      <c r="B55" s="115" t="s">
        <v>54</v>
      </c>
      <c r="C55" s="394">
        <v>2020680010084</v>
      </c>
      <c r="D55" s="115" t="s">
        <v>76</v>
      </c>
      <c r="E55" s="115" t="s">
        <v>736</v>
      </c>
      <c r="F55" s="118" t="s">
        <v>737</v>
      </c>
      <c r="G55" s="118" t="s">
        <v>196</v>
      </c>
      <c r="H55" s="118" t="s">
        <v>207</v>
      </c>
      <c r="I55" s="115" t="s">
        <v>738</v>
      </c>
      <c r="J55" s="115" t="s">
        <v>265</v>
      </c>
      <c r="K55" s="395">
        <v>44978</v>
      </c>
      <c r="L55" s="396">
        <v>9800000</v>
      </c>
      <c r="M55" s="396">
        <v>9800000</v>
      </c>
      <c r="N55" s="396">
        <v>0</v>
      </c>
      <c r="O55" s="397" t="s">
        <v>739</v>
      </c>
    </row>
    <row r="56" spans="1:15" x14ac:dyDescent="0.2">
      <c r="A56" s="118">
        <v>187</v>
      </c>
      <c r="B56" s="115" t="s">
        <v>54</v>
      </c>
      <c r="C56" s="394">
        <v>2020680010084</v>
      </c>
      <c r="D56" s="115" t="s">
        <v>76</v>
      </c>
      <c r="E56" s="115" t="s">
        <v>740</v>
      </c>
      <c r="F56" s="118" t="s">
        <v>741</v>
      </c>
      <c r="G56" s="118" t="s">
        <v>196</v>
      </c>
      <c r="H56" s="118" t="s">
        <v>207</v>
      </c>
      <c r="I56" s="115" t="s">
        <v>742</v>
      </c>
      <c r="J56" s="115" t="s">
        <v>265</v>
      </c>
      <c r="K56" s="395">
        <v>44978</v>
      </c>
      <c r="L56" s="396">
        <v>15200000</v>
      </c>
      <c r="M56" s="396">
        <v>15200000</v>
      </c>
      <c r="N56" s="396">
        <v>0</v>
      </c>
      <c r="O56" s="397" t="s">
        <v>743</v>
      </c>
    </row>
    <row r="57" spans="1:15" x14ac:dyDescent="0.2">
      <c r="A57" s="118">
        <v>188</v>
      </c>
      <c r="B57" s="115" t="s">
        <v>58</v>
      </c>
      <c r="C57" s="394">
        <v>2022680010086</v>
      </c>
      <c r="D57" s="115" t="s">
        <v>60</v>
      </c>
      <c r="E57" s="115" t="s">
        <v>745</v>
      </c>
      <c r="F57" s="118" t="s">
        <v>287</v>
      </c>
      <c r="G57" s="118" t="s">
        <v>196</v>
      </c>
      <c r="H57" s="118" t="s">
        <v>207</v>
      </c>
      <c r="I57" s="115" t="s">
        <v>276</v>
      </c>
      <c r="J57" s="115" t="s">
        <v>233</v>
      </c>
      <c r="K57" s="395">
        <v>44945</v>
      </c>
      <c r="L57" s="396">
        <v>7350000</v>
      </c>
      <c r="M57" s="396">
        <v>7350000</v>
      </c>
      <c r="N57" s="396">
        <v>367500</v>
      </c>
      <c r="O57" s="115" t="s">
        <v>298</v>
      </c>
    </row>
    <row r="58" spans="1:15" x14ac:dyDescent="0.2">
      <c r="A58" s="118">
        <v>188</v>
      </c>
      <c r="B58" s="115" t="s">
        <v>58</v>
      </c>
      <c r="C58" s="394">
        <v>2022680010086</v>
      </c>
      <c r="D58" s="115" t="s">
        <v>60</v>
      </c>
      <c r="E58" s="115" t="s">
        <v>746</v>
      </c>
      <c r="F58" s="118" t="s">
        <v>288</v>
      </c>
      <c r="G58" s="118" t="s">
        <v>196</v>
      </c>
      <c r="H58" s="118" t="s">
        <v>207</v>
      </c>
      <c r="I58" s="115" t="s">
        <v>277</v>
      </c>
      <c r="J58" s="115" t="s">
        <v>233</v>
      </c>
      <c r="K58" s="395">
        <v>44946</v>
      </c>
      <c r="L58" s="396">
        <v>2940000</v>
      </c>
      <c r="M58" s="396">
        <v>2940000</v>
      </c>
      <c r="N58" s="396">
        <v>269500</v>
      </c>
      <c r="O58" s="115" t="s">
        <v>299</v>
      </c>
    </row>
    <row r="59" spans="1:15" x14ac:dyDescent="0.2">
      <c r="A59" s="118">
        <v>188</v>
      </c>
      <c r="B59" s="115" t="s">
        <v>58</v>
      </c>
      <c r="C59" s="394">
        <v>2022680010086</v>
      </c>
      <c r="D59" s="115" t="s">
        <v>60</v>
      </c>
      <c r="E59" s="115" t="s">
        <v>747</v>
      </c>
      <c r="F59" s="118" t="s">
        <v>289</v>
      </c>
      <c r="G59" s="118" t="s">
        <v>196</v>
      </c>
      <c r="H59" s="118" t="s">
        <v>207</v>
      </c>
      <c r="I59" s="115" t="s">
        <v>278</v>
      </c>
      <c r="J59" s="115" t="s">
        <v>233</v>
      </c>
      <c r="K59" s="395">
        <v>44946</v>
      </c>
      <c r="L59" s="396">
        <v>6000000</v>
      </c>
      <c r="M59" s="396">
        <v>6000000</v>
      </c>
      <c r="N59" s="396">
        <v>550000</v>
      </c>
      <c r="O59" s="115" t="s">
        <v>300</v>
      </c>
    </row>
    <row r="60" spans="1:15" x14ac:dyDescent="0.2">
      <c r="A60" s="118">
        <v>188</v>
      </c>
      <c r="B60" s="115" t="s">
        <v>58</v>
      </c>
      <c r="C60" s="394">
        <v>2022680010086</v>
      </c>
      <c r="D60" s="115" t="s">
        <v>60</v>
      </c>
      <c r="E60" s="115" t="s">
        <v>748</v>
      </c>
      <c r="F60" s="118" t="s">
        <v>290</v>
      </c>
      <c r="G60" s="118" t="s">
        <v>196</v>
      </c>
      <c r="H60" s="118" t="s">
        <v>207</v>
      </c>
      <c r="I60" s="115" t="s">
        <v>279</v>
      </c>
      <c r="J60" s="115" t="s">
        <v>233</v>
      </c>
      <c r="K60" s="395">
        <v>44950</v>
      </c>
      <c r="L60" s="396">
        <v>9800000</v>
      </c>
      <c r="M60" s="396">
        <v>9800000</v>
      </c>
      <c r="N60" s="396">
        <v>285833.33333333331</v>
      </c>
      <c r="O60" s="115" t="s">
        <v>301</v>
      </c>
    </row>
    <row r="61" spans="1:15" x14ac:dyDescent="0.2">
      <c r="A61" s="118">
        <v>188</v>
      </c>
      <c r="B61" s="115" t="s">
        <v>58</v>
      </c>
      <c r="C61" s="394">
        <v>2022680010086</v>
      </c>
      <c r="D61" s="115" t="s">
        <v>60</v>
      </c>
      <c r="E61" s="115" t="s">
        <v>749</v>
      </c>
      <c r="F61" s="118" t="s">
        <v>291</v>
      </c>
      <c r="G61" s="118" t="s">
        <v>196</v>
      </c>
      <c r="H61" s="118" t="s">
        <v>207</v>
      </c>
      <c r="I61" s="115" t="s">
        <v>280</v>
      </c>
      <c r="J61" s="115" t="s">
        <v>233</v>
      </c>
      <c r="K61" s="395">
        <v>44950</v>
      </c>
      <c r="L61" s="396">
        <v>6533333.333333333</v>
      </c>
      <c r="M61" s="396">
        <v>6533333.333333333</v>
      </c>
      <c r="N61" s="396">
        <v>217777.66666666666</v>
      </c>
      <c r="O61" s="115" t="s">
        <v>302</v>
      </c>
    </row>
    <row r="62" spans="1:15" x14ac:dyDescent="0.2">
      <c r="A62" s="118">
        <v>188</v>
      </c>
      <c r="B62" s="115" t="s">
        <v>58</v>
      </c>
      <c r="C62" s="394">
        <v>2022680010086</v>
      </c>
      <c r="D62" s="115" t="s">
        <v>60</v>
      </c>
      <c r="E62" s="115" t="s">
        <v>750</v>
      </c>
      <c r="F62" s="118" t="s">
        <v>292</v>
      </c>
      <c r="G62" s="118" t="s">
        <v>196</v>
      </c>
      <c r="H62" s="118" t="s">
        <v>207</v>
      </c>
      <c r="I62" s="115" t="s">
        <v>281</v>
      </c>
      <c r="J62" s="115" t="s">
        <v>233</v>
      </c>
      <c r="K62" s="395">
        <v>44950</v>
      </c>
      <c r="L62" s="396">
        <v>10290000</v>
      </c>
      <c r="M62" s="396">
        <v>10290000</v>
      </c>
      <c r="N62" s="396">
        <v>300125</v>
      </c>
      <c r="O62" s="115" t="s">
        <v>303</v>
      </c>
    </row>
    <row r="63" spans="1:15" x14ac:dyDescent="0.2">
      <c r="A63" s="118">
        <v>188</v>
      </c>
      <c r="B63" s="115" t="s">
        <v>58</v>
      </c>
      <c r="C63" s="394">
        <v>2022680010086</v>
      </c>
      <c r="D63" s="115" t="s">
        <v>60</v>
      </c>
      <c r="E63" s="115" t="s">
        <v>751</v>
      </c>
      <c r="F63" s="118" t="s">
        <v>293</v>
      </c>
      <c r="G63" s="118" t="s">
        <v>196</v>
      </c>
      <c r="H63" s="118" t="s">
        <v>207</v>
      </c>
      <c r="I63" s="115" t="s">
        <v>282</v>
      </c>
      <c r="J63" s="115" t="s">
        <v>233</v>
      </c>
      <c r="K63" s="395">
        <v>44950</v>
      </c>
      <c r="L63" s="396">
        <v>3200000</v>
      </c>
      <c r="M63" s="396">
        <v>3200000</v>
      </c>
      <c r="N63" s="396">
        <v>186666.66666666666</v>
      </c>
      <c r="O63" s="115" t="s">
        <v>304</v>
      </c>
    </row>
    <row r="64" spans="1:15" x14ac:dyDescent="0.2">
      <c r="A64" s="118">
        <v>188</v>
      </c>
      <c r="B64" s="115" t="s">
        <v>58</v>
      </c>
      <c r="C64" s="394">
        <v>2022680010086</v>
      </c>
      <c r="D64" s="115" t="s">
        <v>60</v>
      </c>
      <c r="E64" s="115" t="s">
        <v>752</v>
      </c>
      <c r="F64" s="118" t="s">
        <v>294</v>
      </c>
      <c r="G64" s="118" t="s">
        <v>196</v>
      </c>
      <c r="H64" s="118" t="s">
        <v>207</v>
      </c>
      <c r="I64" s="115" t="s">
        <v>283</v>
      </c>
      <c r="J64" s="115" t="s">
        <v>233</v>
      </c>
      <c r="K64" s="395">
        <v>44950</v>
      </c>
      <c r="L64" s="396">
        <v>5145000</v>
      </c>
      <c r="M64" s="396">
        <v>5145000</v>
      </c>
      <c r="N64" s="396">
        <v>300125</v>
      </c>
      <c r="O64" s="115" t="s">
        <v>305</v>
      </c>
    </row>
    <row r="65" spans="1:15" x14ac:dyDescent="0.2">
      <c r="A65" s="118">
        <v>188</v>
      </c>
      <c r="B65" s="115" t="s">
        <v>58</v>
      </c>
      <c r="C65" s="394">
        <v>2022680010086</v>
      </c>
      <c r="D65" s="115" t="s">
        <v>60</v>
      </c>
      <c r="E65" s="115" t="s">
        <v>753</v>
      </c>
      <c r="F65" s="118" t="s">
        <v>295</v>
      </c>
      <c r="G65" s="118" t="s">
        <v>196</v>
      </c>
      <c r="H65" s="118" t="s">
        <v>207</v>
      </c>
      <c r="I65" s="115" t="s">
        <v>284</v>
      </c>
      <c r="J65" s="115" t="s">
        <v>233</v>
      </c>
      <c r="K65" s="395">
        <v>44950</v>
      </c>
      <c r="L65" s="396">
        <v>5145000</v>
      </c>
      <c r="M65" s="396">
        <v>5145000</v>
      </c>
      <c r="N65" s="396">
        <v>300125</v>
      </c>
      <c r="O65" s="115" t="s">
        <v>306</v>
      </c>
    </row>
    <row r="66" spans="1:15" x14ac:dyDescent="0.2">
      <c r="A66" s="118">
        <v>188</v>
      </c>
      <c r="B66" s="115" t="s">
        <v>58</v>
      </c>
      <c r="C66" s="394">
        <v>2022680010086</v>
      </c>
      <c r="D66" s="115" t="s">
        <v>60</v>
      </c>
      <c r="E66" s="115" t="s">
        <v>754</v>
      </c>
      <c r="F66" s="118" t="s">
        <v>296</v>
      </c>
      <c r="G66" s="118" t="s">
        <v>196</v>
      </c>
      <c r="H66" s="118" t="s">
        <v>207</v>
      </c>
      <c r="I66" s="115" t="s">
        <v>285</v>
      </c>
      <c r="J66" s="115" t="s">
        <v>233</v>
      </c>
      <c r="K66" s="395">
        <v>44952</v>
      </c>
      <c r="L66" s="396">
        <v>11900000</v>
      </c>
      <c r="M66" s="396">
        <v>11900000</v>
      </c>
      <c r="N66" s="396">
        <v>283333.33333333331</v>
      </c>
      <c r="O66" s="115" t="s">
        <v>307</v>
      </c>
    </row>
    <row r="67" spans="1:15" x14ac:dyDescent="0.2">
      <c r="A67" s="118">
        <v>188</v>
      </c>
      <c r="B67" s="115" t="s">
        <v>58</v>
      </c>
      <c r="C67" s="394">
        <v>2022680010086</v>
      </c>
      <c r="D67" s="115" t="s">
        <v>60</v>
      </c>
      <c r="E67" s="115" t="s">
        <v>753</v>
      </c>
      <c r="F67" s="118" t="s">
        <v>297</v>
      </c>
      <c r="G67" s="118" t="s">
        <v>196</v>
      </c>
      <c r="H67" s="118" t="s">
        <v>207</v>
      </c>
      <c r="I67" s="115" t="s">
        <v>286</v>
      </c>
      <c r="J67" s="115" t="s">
        <v>233</v>
      </c>
      <c r="K67" s="395">
        <v>44957</v>
      </c>
      <c r="L67" s="396">
        <v>4900000</v>
      </c>
      <c r="M67" s="396">
        <v>4900000</v>
      </c>
      <c r="N67" s="396">
        <v>0</v>
      </c>
      <c r="O67" s="115" t="s">
        <v>308</v>
      </c>
    </row>
    <row r="68" spans="1:15" x14ac:dyDescent="0.2">
      <c r="A68" s="118">
        <v>189</v>
      </c>
      <c r="B68" s="115" t="s">
        <v>58</v>
      </c>
      <c r="C68" s="394">
        <v>2022680010086</v>
      </c>
      <c r="D68" s="115" t="s">
        <v>60</v>
      </c>
      <c r="E68" s="115" t="s">
        <v>745</v>
      </c>
      <c r="F68" s="118" t="s">
        <v>287</v>
      </c>
      <c r="G68" s="118" t="s">
        <v>196</v>
      </c>
      <c r="H68" s="118" t="s">
        <v>207</v>
      </c>
      <c r="I68" s="115" t="s">
        <v>276</v>
      </c>
      <c r="J68" s="115" t="s">
        <v>233</v>
      </c>
      <c r="K68" s="395">
        <v>44945</v>
      </c>
      <c r="L68" s="396">
        <v>7350000</v>
      </c>
      <c r="M68" s="396">
        <v>7350000</v>
      </c>
      <c r="N68" s="396">
        <v>367500</v>
      </c>
      <c r="O68" s="115" t="s">
        <v>298</v>
      </c>
    </row>
    <row r="69" spans="1:15" x14ac:dyDescent="0.2">
      <c r="A69" s="118">
        <v>189</v>
      </c>
      <c r="B69" s="115" t="s">
        <v>58</v>
      </c>
      <c r="C69" s="394">
        <v>2022680010086</v>
      </c>
      <c r="D69" s="115" t="s">
        <v>60</v>
      </c>
      <c r="E69" s="115" t="s">
        <v>746</v>
      </c>
      <c r="F69" s="118" t="s">
        <v>288</v>
      </c>
      <c r="G69" s="118" t="s">
        <v>196</v>
      </c>
      <c r="H69" s="118" t="s">
        <v>207</v>
      </c>
      <c r="I69" s="115" t="s">
        <v>277</v>
      </c>
      <c r="J69" s="115" t="s">
        <v>233</v>
      </c>
      <c r="K69" s="395">
        <v>44946</v>
      </c>
      <c r="L69" s="396">
        <v>2940000</v>
      </c>
      <c r="M69" s="396">
        <v>2940000</v>
      </c>
      <c r="N69" s="396">
        <v>269500</v>
      </c>
      <c r="O69" s="115" t="s">
        <v>299</v>
      </c>
    </row>
    <row r="70" spans="1:15" x14ac:dyDescent="0.2">
      <c r="A70" s="118">
        <v>189</v>
      </c>
      <c r="B70" s="115" t="s">
        <v>58</v>
      </c>
      <c r="C70" s="394">
        <v>2022680010086</v>
      </c>
      <c r="D70" s="115" t="s">
        <v>60</v>
      </c>
      <c r="E70" s="115" t="s">
        <v>747</v>
      </c>
      <c r="F70" s="118" t="s">
        <v>289</v>
      </c>
      <c r="G70" s="118" t="s">
        <v>196</v>
      </c>
      <c r="H70" s="118" t="s">
        <v>207</v>
      </c>
      <c r="I70" s="115" t="s">
        <v>278</v>
      </c>
      <c r="J70" s="115" t="s">
        <v>233</v>
      </c>
      <c r="K70" s="395">
        <v>44946</v>
      </c>
      <c r="L70" s="396">
        <v>6000000</v>
      </c>
      <c r="M70" s="396">
        <v>6000000</v>
      </c>
      <c r="N70" s="396">
        <v>550000</v>
      </c>
      <c r="O70" s="115" t="s">
        <v>300</v>
      </c>
    </row>
    <row r="71" spans="1:15" x14ac:dyDescent="0.2">
      <c r="A71" s="118">
        <v>189</v>
      </c>
      <c r="B71" s="115" t="s">
        <v>58</v>
      </c>
      <c r="C71" s="394">
        <v>2022680010086</v>
      </c>
      <c r="D71" s="115" t="s">
        <v>60</v>
      </c>
      <c r="E71" s="115" t="s">
        <v>748</v>
      </c>
      <c r="F71" s="118" t="s">
        <v>290</v>
      </c>
      <c r="G71" s="118" t="s">
        <v>196</v>
      </c>
      <c r="H71" s="118" t="s">
        <v>207</v>
      </c>
      <c r="I71" s="115" t="s">
        <v>279</v>
      </c>
      <c r="J71" s="115" t="s">
        <v>233</v>
      </c>
      <c r="K71" s="395">
        <v>44950</v>
      </c>
      <c r="L71" s="396">
        <v>9800000</v>
      </c>
      <c r="M71" s="396">
        <v>9800000</v>
      </c>
      <c r="N71" s="396">
        <v>285833.33333333331</v>
      </c>
      <c r="O71" s="115" t="s">
        <v>301</v>
      </c>
    </row>
    <row r="72" spans="1:15" x14ac:dyDescent="0.2">
      <c r="A72" s="118">
        <v>189</v>
      </c>
      <c r="B72" s="115" t="s">
        <v>58</v>
      </c>
      <c r="C72" s="394">
        <v>2022680010086</v>
      </c>
      <c r="D72" s="115" t="s">
        <v>60</v>
      </c>
      <c r="E72" s="115" t="s">
        <v>749</v>
      </c>
      <c r="F72" s="118" t="s">
        <v>291</v>
      </c>
      <c r="G72" s="118" t="s">
        <v>196</v>
      </c>
      <c r="H72" s="118" t="s">
        <v>207</v>
      </c>
      <c r="I72" s="115" t="s">
        <v>280</v>
      </c>
      <c r="J72" s="115" t="s">
        <v>233</v>
      </c>
      <c r="K72" s="395">
        <v>44950</v>
      </c>
      <c r="L72" s="396">
        <v>6533333.333333333</v>
      </c>
      <c r="M72" s="396">
        <v>6533333.333333333</v>
      </c>
      <c r="N72" s="396">
        <v>217777.66666666666</v>
      </c>
      <c r="O72" s="115" t="s">
        <v>302</v>
      </c>
    </row>
    <row r="73" spans="1:15" x14ac:dyDescent="0.2">
      <c r="A73" s="118">
        <v>189</v>
      </c>
      <c r="B73" s="115" t="s">
        <v>58</v>
      </c>
      <c r="C73" s="394">
        <v>2022680010086</v>
      </c>
      <c r="D73" s="115" t="s">
        <v>60</v>
      </c>
      <c r="E73" s="115" t="s">
        <v>750</v>
      </c>
      <c r="F73" s="118" t="s">
        <v>292</v>
      </c>
      <c r="G73" s="118" t="s">
        <v>196</v>
      </c>
      <c r="H73" s="118" t="s">
        <v>207</v>
      </c>
      <c r="I73" s="115" t="s">
        <v>281</v>
      </c>
      <c r="J73" s="115" t="s">
        <v>233</v>
      </c>
      <c r="K73" s="395">
        <v>44950</v>
      </c>
      <c r="L73" s="396">
        <v>10290000</v>
      </c>
      <c r="M73" s="396">
        <v>10290000</v>
      </c>
      <c r="N73" s="396">
        <v>300125</v>
      </c>
      <c r="O73" s="115" t="s">
        <v>303</v>
      </c>
    </row>
    <row r="74" spans="1:15" x14ac:dyDescent="0.2">
      <c r="A74" s="118">
        <v>189</v>
      </c>
      <c r="B74" s="115" t="s">
        <v>58</v>
      </c>
      <c r="C74" s="394">
        <v>2022680010086</v>
      </c>
      <c r="D74" s="115" t="s">
        <v>60</v>
      </c>
      <c r="E74" s="115" t="s">
        <v>751</v>
      </c>
      <c r="F74" s="118" t="s">
        <v>293</v>
      </c>
      <c r="G74" s="118" t="s">
        <v>196</v>
      </c>
      <c r="H74" s="118" t="s">
        <v>207</v>
      </c>
      <c r="I74" s="115" t="s">
        <v>282</v>
      </c>
      <c r="J74" s="115" t="s">
        <v>233</v>
      </c>
      <c r="K74" s="395">
        <v>44950</v>
      </c>
      <c r="L74" s="396">
        <v>3200000</v>
      </c>
      <c r="M74" s="396">
        <v>3200000</v>
      </c>
      <c r="N74" s="396">
        <v>186666.66666666666</v>
      </c>
      <c r="O74" s="115" t="s">
        <v>304</v>
      </c>
    </row>
    <row r="75" spans="1:15" x14ac:dyDescent="0.2">
      <c r="A75" s="118">
        <v>189</v>
      </c>
      <c r="B75" s="115" t="s">
        <v>58</v>
      </c>
      <c r="C75" s="394">
        <v>2022680010086</v>
      </c>
      <c r="D75" s="115" t="s">
        <v>60</v>
      </c>
      <c r="E75" s="115" t="s">
        <v>752</v>
      </c>
      <c r="F75" s="118" t="s">
        <v>294</v>
      </c>
      <c r="G75" s="118" t="s">
        <v>196</v>
      </c>
      <c r="H75" s="118" t="s">
        <v>207</v>
      </c>
      <c r="I75" s="115" t="s">
        <v>283</v>
      </c>
      <c r="J75" s="115" t="s">
        <v>233</v>
      </c>
      <c r="K75" s="395">
        <v>44950</v>
      </c>
      <c r="L75" s="396">
        <v>5145000</v>
      </c>
      <c r="M75" s="396">
        <v>5145000</v>
      </c>
      <c r="N75" s="396">
        <v>300125</v>
      </c>
      <c r="O75" s="115" t="s">
        <v>305</v>
      </c>
    </row>
    <row r="76" spans="1:15" x14ac:dyDescent="0.2">
      <c r="A76" s="118">
        <v>189</v>
      </c>
      <c r="B76" s="115" t="s">
        <v>58</v>
      </c>
      <c r="C76" s="394">
        <v>2022680010086</v>
      </c>
      <c r="D76" s="115" t="s">
        <v>60</v>
      </c>
      <c r="E76" s="115" t="s">
        <v>753</v>
      </c>
      <c r="F76" s="118" t="s">
        <v>295</v>
      </c>
      <c r="G76" s="118" t="s">
        <v>196</v>
      </c>
      <c r="H76" s="118" t="s">
        <v>207</v>
      </c>
      <c r="I76" s="115" t="s">
        <v>284</v>
      </c>
      <c r="J76" s="115" t="s">
        <v>233</v>
      </c>
      <c r="K76" s="395">
        <v>44950</v>
      </c>
      <c r="L76" s="396">
        <v>5145000</v>
      </c>
      <c r="M76" s="396">
        <v>5145000</v>
      </c>
      <c r="N76" s="396">
        <v>300125</v>
      </c>
      <c r="O76" s="115" t="s">
        <v>306</v>
      </c>
    </row>
    <row r="77" spans="1:15" x14ac:dyDescent="0.2">
      <c r="A77" s="118">
        <v>189</v>
      </c>
      <c r="B77" s="115" t="s">
        <v>58</v>
      </c>
      <c r="C77" s="394">
        <v>2022680010086</v>
      </c>
      <c r="D77" s="115" t="s">
        <v>60</v>
      </c>
      <c r="E77" s="115" t="s">
        <v>754</v>
      </c>
      <c r="F77" s="118" t="s">
        <v>296</v>
      </c>
      <c r="G77" s="118" t="s">
        <v>196</v>
      </c>
      <c r="H77" s="118" t="s">
        <v>207</v>
      </c>
      <c r="I77" s="115" t="s">
        <v>285</v>
      </c>
      <c r="J77" s="115" t="s">
        <v>233</v>
      </c>
      <c r="K77" s="395">
        <v>44952</v>
      </c>
      <c r="L77" s="396">
        <v>11900000</v>
      </c>
      <c r="M77" s="396">
        <v>11900000</v>
      </c>
      <c r="N77" s="396">
        <v>283333.33333333331</v>
      </c>
      <c r="O77" s="115" t="s">
        <v>307</v>
      </c>
    </row>
    <row r="78" spans="1:15" x14ac:dyDescent="0.2">
      <c r="A78" s="118">
        <v>189</v>
      </c>
      <c r="B78" s="115" t="s">
        <v>58</v>
      </c>
      <c r="C78" s="394">
        <v>2022680010086</v>
      </c>
      <c r="D78" s="115" t="s">
        <v>60</v>
      </c>
      <c r="E78" s="115" t="s">
        <v>753</v>
      </c>
      <c r="F78" s="118" t="s">
        <v>297</v>
      </c>
      <c r="G78" s="118" t="s">
        <v>196</v>
      </c>
      <c r="H78" s="118" t="s">
        <v>207</v>
      </c>
      <c r="I78" s="115" t="s">
        <v>286</v>
      </c>
      <c r="J78" s="115" t="s">
        <v>233</v>
      </c>
      <c r="K78" s="395">
        <v>44957</v>
      </c>
      <c r="L78" s="396">
        <v>4900000</v>
      </c>
      <c r="M78" s="396">
        <v>4900000</v>
      </c>
      <c r="N78" s="396">
        <v>0</v>
      </c>
      <c r="O78" s="115" t="s">
        <v>308</v>
      </c>
    </row>
    <row r="79" spans="1:15" x14ac:dyDescent="0.2">
      <c r="A79" s="118">
        <v>190</v>
      </c>
      <c r="B79" s="115" t="s">
        <v>58</v>
      </c>
      <c r="C79" s="394">
        <v>2022680010086</v>
      </c>
      <c r="D79" s="115" t="s">
        <v>60</v>
      </c>
      <c r="E79" s="115" t="s">
        <v>745</v>
      </c>
      <c r="F79" s="118" t="s">
        <v>287</v>
      </c>
      <c r="G79" s="118" t="s">
        <v>196</v>
      </c>
      <c r="H79" s="118" t="s">
        <v>207</v>
      </c>
      <c r="I79" s="115" t="s">
        <v>276</v>
      </c>
      <c r="J79" s="115" t="s">
        <v>233</v>
      </c>
      <c r="K79" s="395">
        <v>44945</v>
      </c>
      <c r="L79" s="396">
        <v>7350000</v>
      </c>
      <c r="M79" s="396">
        <v>7350000</v>
      </c>
      <c r="N79" s="396">
        <v>367500</v>
      </c>
      <c r="O79" s="115" t="s">
        <v>298</v>
      </c>
    </row>
    <row r="80" spans="1:15" x14ac:dyDescent="0.2">
      <c r="A80" s="118">
        <v>190</v>
      </c>
      <c r="B80" s="115" t="s">
        <v>58</v>
      </c>
      <c r="C80" s="394">
        <v>2022680010086</v>
      </c>
      <c r="D80" s="115" t="s">
        <v>60</v>
      </c>
      <c r="E80" s="115" t="s">
        <v>746</v>
      </c>
      <c r="F80" s="118" t="s">
        <v>288</v>
      </c>
      <c r="G80" s="118" t="s">
        <v>196</v>
      </c>
      <c r="H80" s="118" t="s">
        <v>207</v>
      </c>
      <c r="I80" s="115" t="s">
        <v>277</v>
      </c>
      <c r="J80" s="115" t="s">
        <v>233</v>
      </c>
      <c r="K80" s="395">
        <v>44946</v>
      </c>
      <c r="L80" s="396">
        <v>2940000</v>
      </c>
      <c r="M80" s="396">
        <v>2940000</v>
      </c>
      <c r="N80" s="396">
        <v>269500</v>
      </c>
      <c r="O80" s="115" t="s">
        <v>299</v>
      </c>
    </row>
    <row r="81" spans="1:15" x14ac:dyDescent="0.2">
      <c r="A81" s="118">
        <v>190</v>
      </c>
      <c r="B81" s="115" t="s">
        <v>58</v>
      </c>
      <c r="C81" s="394">
        <v>2022680010086</v>
      </c>
      <c r="D81" s="115" t="s">
        <v>60</v>
      </c>
      <c r="E81" s="115" t="s">
        <v>747</v>
      </c>
      <c r="F81" s="118" t="s">
        <v>289</v>
      </c>
      <c r="G81" s="118" t="s">
        <v>196</v>
      </c>
      <c r="H81" s="118" t="s">
        <v>207</v>
      </c>
      <c r="I81" s="115" t="s">
        <v>278</v>
      </c>
      <c r="J81" s="115" t="s">
        <v>233</v>
      </c>
      <c r="K81" s="395">
        <v>44946</v>
      </c>
      <c r="L81" s="396">
        <v>6000000</v>
      </c>
      <c r="M81" s="396">
        <v>6000000</v>
      </c>
      <c r="N81" s="396">
        <v>550000</v>
      </c>
      <c r="O81" s="115" t="s">
        <v>300</v>
      </c>
    </row>
    <row r="82" spans="1:15" x14ac:dyDescent="0.2">
      <c r="A82" s="118">
        <v>190</v>
      </c>
      <c r="B82" s="115" t="s">
        <v>58</v>
      </c>
      <c r="C82" s="394">
        <v>2022680010086</v>
      </c>
      <c r="D82" s="115" t="s">
        <v>60</v>
      </c>
      <c r="E82" s="115" t="s">
        <v>748</v>
      </c>
      <c r="F82" s="118" t="s">
        <v>290</v>
      </c>
      <c r="G82" s="118" t="s">
        <v>196</v>
      </c>
      <c r="H82" s="118" t="s">
        <v>207</v>
      </c>
      <c r="I82" s="115" t="s">
        <v>279</v>
      </c>
      <c r="J82" s="115" t="s">
        <v>233</v>
      </c>
      <c r="K82" s="395">
        <v>44950</v>
      </c>
      <c r="L82" s="396">
        <v>9800000</v>
      </c>
      <c r="M82" s="396">
        <v>9800000</v>
      </c>
      <c r="N82" s="396">
        <v>285833.33333333331</v>
      </c>
      <c r="O82" s="115" t="s">
        <v>301</v>
      </c>
    </row>
    <row r="83" spans="1:15" x14ac:dyDescent="0.2">
      <c r="A83" s="118">
        <v>190</v>
      </c>
      <c r="B83" s="115" t="s">
        <v>58</v>
      </c>
      <c r="C83" s="394">
        <v>2022680010086</v>
      </c>
      <c r="D83" s="115" t="s">
        <v>60</v>
      </c>
      <c r="E83" s="115" t="s">
        <v>749</v>
      </c>
      <c r="F83" s="118" t="s">
        <v>291</v>
      </c>
      <c r="G83" s="118" t="s">
        <v>196</v>
      </c>
      <c r="H83" s="118" t="s">
        <v>207</v>
      </c>
      <c r="I83" s="115" t="s">
        <v>280</v>
      </c>
      <c r="J83" s="115" t="s">
        <v>233</v>
      </c>
      <c r="K83" s="395">
        <v>44950</v>
      </c>
      <c r="L83" s="396">
        <v>6533333.333333333</v>
      </c>
      <c r="M83" s="396">
        <v>6533333.333333333</v>
      </c>
      <c r="N83" s="396">
        <v>217777.66666666666</v>
      </c>
      <c r="O83" s="115" t="s">
        <v>302</v>
      </c>
    </row>
    <row r="84" spans="1:15" x14ac:dyDescent="0.2">
      <c r="A84" s="118">
        <v>190</v>
      </c>
      <c r="B84" s="115" t="s">
        <v>58</v>
      </c>
      <c r="C84" s="394">
        <v>2022680010086</v>
      </c>
      <c r="D84" s="115" t="s">
        <v>60</v>
      </c>
      <c r="E84" s="115" t="s">
        <v>750</v>
      </c>
      <c r="F84" s="118" t="s">
        <v>292</v>
      </c>
      <c r="G84" s="118" t="s">
        <v>196</v>
      </c>
      <c r="H84" s="118" t="s">
        <v>207</v>
      </c>
      <c r="I84" s="115" t="s">
        <v>281</v>
      </c>
      <c r="J84" s="115" t="s">
        <v>233</v>
      </c>
      <c r="K84" s="395">
        <v>44950</v>
      </c>
      <c r="L84" s="396">
        <v>10290000</v>
      </c>
      <c r="M84" s="396">
        <v>10290000</v>
      </c>
      <c r="N84" s="396">
        <v>300125</v>
      </c>
      <c r="O84" s="115" t="s">
        <v>303</v>
      </c>
    </row>
    <row r="85" spans="1:15" x14ac:dyDescent="0.2">
      <c r="A85" s="118">
        <v>190</v>
      </c>
      <c r="B85" s="115" t="s">
        <v>58</v>
      </c>
      <c r="C85" s="394">
        <v>2022680010086</v>
      </c>
      <c r="D85" s="115" t="s">
        <v>60</v>
      </c>
      <c r="E85" s="115" t="s">
        <v>751</v>
      </c>
      <c r="F85" s="118" t="s">
        <v>293</v>
      </c>
      <c r="G85" s="118" t="s">
        <v>196</v>
      </c>
      <c r="H85" s="118" t="s">
        <v>207</v>
      </c>
      <c r="I85" s="115" t="s">
        <v>282</v>
      </c>
      <c r="J85" s="115" t="s">
        <v>233</v>
      </c>
      <c r="K85" s="395">
        <v>44950</v>
      </c>
      <c r="L85" s="396">
        <v>3200000</v>
      </c>
      <c r="M85" s="396">
        <v>3200000</v>
      </c>
      <c r="N85" s="396">
        <v>186666.66666666666</v>
      </c>
      <c r="O85" s="115" t="s">
        <v>304</v>
      </c>
    </row>
    <row r="86" spans="1:15" x14ac:dyDescent="0.2">
      <c r="A86" s="118">
        <v>190</v>
      </c>
      <c r="B86" s="115" t="s">
        <v>58</v>
      </c>
      <c r="C86" s="394">
        <v>2022680010086</v>
      </c>
      <c r="D86" s="115" t="s">
        <v>60</v>
      </c>
      <c r="E86" s="115" t="s">
        <v>752</v>
      </c>
      <c r="F86" s="118" t="s">
        <v>294</v>
      </c>
      <c r="G86" s="118" t="s">
        <v>196</v>
      </c>
      <c r="H86" s="118" t="s">
        <v>207</v>
      </c>
      <c r="I86" s="115" t="s">
        <v>283</v>
      </c>
      <c r="J86" s="115" t="s">
        <v>233</v>
      </c>
      <c r="K86" s="395">
        <v>44950</v>
      </c>
      <c r="L86" s="396">
        <v>5145000</v>
      </c>
      <c r="M86" s="396">
        <v>5145000</v>
      </c>
      <c r="N86" s="396">
        <v>300125</v>
      </c>
      <c r="O86" s="115" t="s">
        <v>305</v>
      </c>
    </row>
    <row r="87" spans="1:15" x14ac:dyDescent="0.2">
      <c r="A87" s="118">
        <v>190</v>
      </c>
      <c r="B87" s="115" t="s">
        <v>58</v>
      </c>
      <c r="C87" s="394">
        <v>2022680010086</v>
      </c>
      <c r="D87" s="115" t="s">
        <v>60</v>
      </c>
      <c r="E87" s="115" t="s">
        <v>753</v>
      </c>
      <c r="F87" s="118" t="s">
        <v>295</v>
      </c>
      <c r="G87" s="118" t="s">
        <v>196</v>
      </c>
      <c r="H87" s="118" t="s">
        <v>207</v>
      </c>
      <c r="I87" s="115" t="s">
        <v>284</v>
      </c>
      <c r="J87" s="115" t="s">
        <v>233</v>
      </c>
      <c r="K87" s="395">
        <v>44950</v>
      </c>
      <c r="L87" s="396">
        <v>5145000</v>
      </c>
      <c r="M87" s="396">
        <v>5145000</v>
      </c>
      <c r="N87" s="396">
        <v>300125</v>
      </c>
      <c r="O87" s="115" t="s">
        <v>306</v>
      </c>
    </row>
    <row r="88" spans="1:15" x14ac:dyDescent="0.2">
      <c r="A88" s="118">
        <v>190</v>
      </c>
      <c r="B88" s="115" t="s">
        <v>58</v>
      </c>
      <c r="C88" s="394">
        <v>2022680010086</v>
      </c>
      <c r="D88" s="115" t="s">
        <v>60</v>
      </c>
      <c r="E88" s="115" t="s">
        <v>754</v>
      </c>
      <c r="F88" s="118" t="s">
        <v>296</v>
      </c>
      <c r="G88" s="118" t="s">
        <v>196</v>
      </c>
      <c r="H88" s="118" t="s">
        <v>207</v>
      </c>
      <c r="I88" s="115" t="s">
        <v>285</v>
      </c>
      <c r="J88" s="115" t="s">
        <v>233</v>
      </c>
      <c r="K88" s="395">
        <v>44952</v>
      </c>
      <c r="L88" s="396">
        <v>11900000</v>
      </c>
      <c r="M88" s="396">
        <v>11900000</v>
      </c>
      <c r="N88" s="396">
        <v>283333.33333333331</v>
      </c>
      <c r="O88" s="115" t="s">
        <v>307</v>
      </c>
    </row>
    <row r="89" spans="1:15" x14ac:dyDescent="0.2">
      <c r="A89" s="118">
        <v>190</v>
      </c>
      <c r="B89" s="115" t="s">
        <v>58</v>
      </c>
      <c r="C89" s="394">
        <v>2022680010086</v>
      </c>
      <c r="D89" s="115" t="s">
        <v>60</v>
      </c>
      <c r="E89" s="115" t="s">
        <v>753</v>
      </c>
      <c r="F89" s="118" t="s">
        <v>297</v>
      </c>
      <c r="G89" s="118" t="s">
        <v>196</v>
      </c>
      <c r="H89" s="118" t="s">
        <v>207</v>
      </c>
      <c r="I89" s="115" t="s">
        <v>286</v>
      </c>
      <c r="J89" s="115" t="s">
        <v>233</v>
      </c>
      <c r="K89" s="395">
        <v>44957</v>
      </c>
      <c r="L89" s="396">
        <v>4900000</v>
      </c>
      <c r="M89" s="396">
        <v>4900000</v>
      </c>
      <c r="N89" s="396">
        <v>0</v>
      </c>
      <c r="O89" s="115" t="s">
        <v>308</v>
      </c>
    </row>
    <row r="90" spans="1:15" x14ac:dyDescent="0.2">
      <c r="A90" s="118">
        <v>302</v>
      </c>
      <c r="B90" s="115" t="s">
        <v>68</v>
      </c>
      <c r="C90" s="119">
        <v>2021680010176</v>
      </c>
      <c r="D90" s="115" t="s">
        <v>72</v>
      </c>
      <c r="E90" s="115" t="s">
        <v>818</v>
      </c>
      <c r="F90" s="116" t="s">
        <v>819</v>
      </c>
      <c r="G90" s="395" t="s">
        <v>196</v>
      </c>
      <c r="H90" s="116" t="s">
        <v>207</v>
      </c>
      <c r="I90" s="115" t="s">
        <v>820</v>
      </c>
      <c r="J90" s="116" t="s">
        <v>197</v>
      </c>
      <c r="K90" s="395">
        <v>44967</v>
      </c>
      <c r="L90" s="406">
        <v>16000000</v>
      </c>
      <c r="M90" s="406">
        <v>16000000</v>
      </c>
      <c r="N90" s="407">
        <v>0</v>
      </c>
      <c r="O90" s="397" t="s">
        <v>821</v>
      </c>
    </row>
    <row r="91" spans="1:15" x14ac:dyDescent="0.2">
      <c r="A91" s="118">
        <v>302</v>
      </c>
      <c r="B91" s="115" t="s">
        <v>68</v>
      </c>
      <c r="C91" s="119">
        <v>2021680010176</v>
      </c>
      <c r="D91" s="115" t="s">
        <v>72</v>
      </c>
      <c r="E91" s="115" t="s">
        <v>775</v>
      </c>
      <c r="F91" s="116" t="s">
        <v>337</v>
      </c>
      <c r="G91" s="395" t="s">
        <v>196</v>
      </c>
      <c r="H91" s="116" t="s">
        <v>207</v>
      </c>
      <c r="I91" s="115" t="s">
        <v>316</v>
      </c>
      <c r="J91" s="116" t="s">
        <v>197</v>
      </c>
      <c r="K91" s="395">
        <v>44945</v>
      </c>
      <c r="L91" s="407">
        <v>18000000</v>
      </c>
      <c r="M91" s="407">
        <v>18000000</v>
      </c>
      <c r="N91" s="407">
        <v>1440000</v>
      </c>
      <c r="O91" s="408" t="s">
        <v>776</v>
      </c>
    </row>
    <row r="92" spans="1:15" x14ac:dyDescent="0.2">
      <c r="A92" s="118">
        <v>302</v>
      </c>
      <c r="B92" s="115" t="s">
        <v>68</v>
      </c>
      <c r="C92" s="119">
        <v>2021680010176</v>
      </c>
      <c r="D92" s="115" t="s">
        <v>72</v>
      </c>
      <c r="E92" s="115" t="s">
        <v>781</v>
      </c>
      <c r="F92" s="116" t="s">
        <v>340</v>
      </c>
      <c r="G92" s="395" t="s">
        <v>196</v>
      </c>
      <c r="H92" s="116" t="s">
        <v>207</v>
      </c>
      <c r="I92" s="115" t="s">
        <v>319</v>
      </c>
      <c r="J92" s="116" t="s">
        <v>197</v>
      </c>
      <c r="K92" s="395">
        <v>44946</v>
      </c>
      <c r="L92" s="407">
        <v>14000000</v>
      </c>
      <c r="M92" s="407">
        <v>14000000</v>
      </c>
      <c r="N92" s="407">
        <v>1283333</v>
      </c>
      <c r="O92" s="408" t="s">
        <v>782</v>
      </c>
    </row>
    <row r="93" spans="1:15" x14ac:dyDescent="0.2">
      <c r="A93" s="118">
        <v>302</v>
      </c>
      <c r="B93" s="115" t="s">
        <v>68</v>
      </c>
      <c r="C93" s="119">
        <v>2021680010176</v>
      </c>
      <c r="D93" s="115" t="s">
        <v>72</v>
      </c>
      <c r="E93" s="115" t="s">
        <v>765</v>
      </c>
      <c r="F93" s="116" t="s">
        <v>332</v>
      </c>
      <c r="G93" s="395" t="s">
        <v>196</v>
      </c>
      <c r="H93" s="116" t="s">
        <v>207</v>
      </c>
      <c r="I93" s="115" t="s">
        <v>311</v>
      </c>
      <c r="J93" s="116" t="s">
        <v>197</v>
      </c>
      <c r="K93" s="395">
        <v>44939</v>
      </c>
      <c r="L93" s="406">
        <v>32000000</v>
      </c>
      <c r="M93" s="406">
        <v>32000000</v>
      </c>
      <c r="N93" s="406">
        <v>2400000</v>
      </c>
      <c r="O93" s="408" t="s">
        <v>766</v>
      </c>
    </row>
    <row r="94" spans="1:15" x14ac:dyDescent="0.2">
      <c r="A94" s="118">
        <v>302</v>
      </c>
      <c r="B94" s="115" t="s">
        <v>68</v>
      </c>
      <c r="C94" s="119">
        <v>2021680010176</v>
      </c>
      <c r="D94" s="115" t="s">
        <v>72</v>
      </c>
      <c r="E94" s="115" t="s">
        <v>757</v>
      </c>
      <c r="F94" s="116" t="s">
        <v>328</v>
      </c>
      <c r="G94" s="395" t="s">
        <v>196</v>
      </c>
      <c r="H94" s="116" t="s">
        <v>207</v>
      </c>
      <c r="I94" s="115" t="s">
        <v>325</v>
      </c>
      <c r="J94" s="116" t="s">
        <v>197</v>
      </c>
      <c r="K94" s="395">
        <v>44938</v>
      </c>
      <c r="L94" s="406">
        <v>40000000</v>
      </c>
      <c r="M94" s="406">
        <v>40000000</v>
      </c>
      <c r="N94" s="406">
        <v>3166667</v>
      </c>
      <c r="O94" s="408" t="s">
        <v>758</v>
      </c>
    </row>
    <row r="95" spans="1:15" x14ac:dyDescent="0.2">
      <c r="A95" s="118">
        <v>302</v>
      </c>
      <c r="B95" s="115" t="s">
        <v>68</v>
      </c>
      <c r="C95" s="119">
        <v>2021680010176</v>
      </c>
      <c r="D95" s="115" t="s">
        <v>72</v>
      </c>
      <c r="E95" s="115" t="s">
        <v>763</v>
      </c>
      <c r="F95" s="116" t="s">
        <v>331</v>
      </c>
      <c r="G95" s="395" t="s">
        <v>196</v>
      </c>
      <c r="H95" s="116" t="s">
        <v>207</v>
      </c>
      <c r="I95" s="115" t="s">
        <v>310</v>
      </c>
      <c r="J95" s="116" t="s">
        <v>197</v>
      </c>
      <c r="K95" s="395">
        <v>44939</v>
      </c>
      <c r="L95" s="406">
        <v>16000000</v>
      </c>
      <c r="M95" s="406">
        <v>16000000</v>
      </c>
      <c r="N95" s="406">
        <v>2400000</v>
      </c>
      <c r="O95" s="408" t="s">
        <v>764</v>
      </c>
    </row>
    <row r="96" spans="1:15" x14ac:dyDescent="0.2">
      <c r="A96" s="118">
        <v>302</v>
      </c>
      <c r="B96" s="115" t="s">
        <v>68</v>
      </c>
      <c r="C96" s="119">
        <v>2021680010176</v>
      </c>
      <c r="D96" s="115" t="s">
        <v>72</v>
      </c>
      <c r="E96" s="115" t="s">
        <v>759</v>
      </c>
      <c r="F96" s="116" t="s">
        <v>329</v>
      </c>
      <c r="G96" s="395" t="s">
        <v>196</v>
      </c>
      <c r="H96" s="116" t="s">
        <v>207</v>
      </c>
      <c r="I96" s="115" t="s">
        <v>309</v>
      </c>
      <c r="J96" s="116" t="s">
        <v>197</v>
      </c>
      <c r="K96" s="395">
        <v>44938</v>
      </c>
      <c r="L96" s="406">
        <v>24000000</v>
      </c>
      <c r="M96" s="406">
        <v>24000000</v>
      </c>
      <c r="N96" s="406">
        <v>1900000</v>
      </c>
      <c r="O96" s="408" t="s">
        <v>760</v>
      </c>
    </row>
    <row r="97" spans="1:15" x14ac:dyDescent="0.2">
      <c r="A97" s="118">
        <v>302</v>
      </c>
      <c r="B97" s="115" t="s">
        <v>68</v>
      </c>
      <c r="C97" s="119">
        <v>2021680010176</v>
      </c>
      <c r="D97" s="115" t="s">
        <v>72</v>
      </c>
      <c r="E97" s="115" t="s">
        <v>822</v>
      </c>
      <c r="F97" s="116" t="s">
        <v>823</v>
      </c>
      <c r="G97" s="395" t="s">
        <v>196</v>
      </c>
      <c r="H97" s="116" t="s">
        <v>207</v>
      </c>
      <c r="I97" s="115" t="s">
        <v>824</v>
      </c>
      <c r="J97" s="116" t="s">
        <v>197</v>
      </c>
      <c r="K97" s="395">
        <v>44959</v>
      </c>
      <c r="L97" s="406">
        <v>48000000</v>
      </c>
      <c r="M97" s="406">
        <v>48000000</v>
      </c>
      <c r="N97" s="407">
        <v>0</v>
      </c>
      <c r="O97" s="397" t="s">
        <v>825</v>
      </c>
    </row>
    <row r="98" spans="1:15" x14ac:dyDescent="0.2">
      <c r="A98" s="118">
        <v>302</v>
      </c>
      <c r="B98" s="115" t="s">
        <v>68</v>
      </c>
      <c r="C98" s="119">
        <v>2021680010176</v>
      </c>
      <c r="D98" s="115" t="s">
        <v>72</v>
      </c>
      <c r="E98" s="115" t="s">
        <v>779</v>
      </c>
      <c r="F98" s="116" t="s">
        <v>339</v>
      </c>
      <c r="G98" s="395" t="s">
        <v>196</v>
      </c>
      <c r="H98" s="116" t="s">
        <v>207</v>
      </c>
      <c r="I98" s="115" t="s">
        <v>318</v>
      </c>
      <c r="J98" s="116" t="s">
        <v>197</v>
      </c>
      <c r="K98" s="395">
        <v>44946</v>
      </c>
      <c r="L98" s="407">
        <v>21000000</v>
      </c>
      <c r="M98" s="407">
        <v>21000000</v>
      </c>
      <c r="N98" s="407">
        <v>1100000</v>
      </c>
      <c r="O98" s="408" t="s">
        <v>780</v>
      </c>
    </row>
    <row r="99" spans="1:15" x14ac:dyDescent="0.2">
      <c r="A99" s="118">
        <v>302</v>
      </c>
      <c r="B99" s="115" t="s">
        <v>68</v>
      </c>
      <c r="C99" s="119">
        <v>2021680010176</v>
      </c>
      <c r="D99" s="115" t="s">
        <v>72</v>
      </c>
      <c r="E99" s="115" t="s">
        <v>773</v>
      </c>
      <c r="F99" s="116" t="s">
        <v>336</v>
      </c>
      <c r="G99" s="395" t="s">
        <v>196</v>
      </c>
      <c r="H99" s="116" t="s">
        <v>207</v>
      </c>
      <c r="I99" s="115" t="s">
        <v>315</v>
      </c>
      <c r="J99" s="116" t="s">
        <v>197</v>
      </c>
      <c r="K99" s="395">
        <v>44945</v>
      </c>
      <c r="L99" s="407">
        <v>30400000</v>
      </c>
      <c r="M99" s="407">
        <v>30400000</v>
      </c>
      <c r="N99" s="407">
        <v>1520000</v>
      </c>
      <c r="O99" s="408" t="s">
        <v>774</v>
      </c>
    </row>
    <row r="100" spans="1:15" x14ac:dyDescent="0.2">
      <c r="A100" s="118">
        <v>302</v>
      </c>
      <c r="B100" s="115" t="s">
        <v>68</v>
      </c>
      <c r="C100" s="119">
        <v>2021680010176</v>
      </c>
      <c r="D100" s="115" t="s">
        <v>72</v>
      </c>
      <c r="E100" s="115" t="s">
        <v>777</v>
      </c>
      <c r="F100" s="116" t="s">
        <v>338</v>
      </c>
      <c r="G100" s="395" t="s">
        <v>196</v>
      </c>
      <c r="H100" s="116" t="s">
        <v>207</v>
      </c>
      <c r="I100" s="115" t="s">
        <v>317</v>
      </c>
      <c r="J100" s="116" t="s">
        <v>197</v>
      </c>
      <c r="K100" s="395">
        <v>44945</v>
      </c>
      <c r="L100" s="407">
        <v>16000000</v>
      </c>
      <c r="M100" s="407">
        <v>16000000</v>
      </c>
      <c r="N100" s="407">
        <v>1280000</v>
      </c>
      <c r="O100" s="408" t="s">
        <v>778</v>
      </c>
    </row>
    <row r="101" spans="1:15" x14ac:dyDescent="0.2">
      <c r="A101" s="118">
        <v>302</v>
      </c>
      <c r="B101" s="115" t="s">
        <v>68</v>
      </c>
      <c r="C101" s="119">
        <v>2021680010176</v>
      </c>
      <c r="D101" s="115" t="s">
        <v>72</v>
      </c>
      <c r="E101" s="115" t="s">
        <v>783</v>
      </c>
      <c r="F101" s="116" t="s">
        <v>341</v>
      </c>
      <c r="G101" s="395" t="s">
        <v>196</v>
      </c>
      <c r="H101" s="116" t="s">
        <v>207</v>
      </c>
      <c r="I101" s="115" t="s">
        <v>320</v>
      </c>
      <c r="J101" s="116" t="s">
        <v>197</v>
      </c>
      <c r="K101" s="395">
        <v>44946</v>
      </c>
      <c r="L101" s="407">
        <v>13200000</v>
      </c>
      <c r="M101" s="407">
        <v>13200000</v>
      </c>
      <c r="N101" s="407">
        <v>1210000</v>
      </c>
      <c r="O101" s="408" t="s">
        <v>782</v>
      </c>
    </row>
    <row r="102" spans="1:15" x14ac:dyDescent="0.2">
      <c r="A102" s="118">
        <v>302</v>
      </c>
      <c r="B102" s="115" t="s">
        <v>68</v>
      </c>
      <c r="C102" s="119">
        <v>2021680010176</v>
      </c>
      <c r="D102" s="115" t="s">
        <v>72</v>
      </c>
      <c r="E102" s="115" t="s">
        <v>771</v>
      </c>
      <c r="F102" s="116" t="s">
        <v>335</v>
      </c>
      <c r="G102" s="395" t="s">
        <v>196</v>
      </c>
      <c r="H102" s="116" t="s">
        <v>207</v>
      </c>
      <c r="I102" s="115" t="s">
        <v>314</v>
      </c>
      <c r="J102" s="116" t="s">
        <v>197</v>
      </c>
      <c r="K102" s="395">
        <v>44944</v>
      </c>
      <c r="L102" s="407">
        <v>14800000</v>
      </c>
      <c r="M102" s="407">
        <v>14800000</v>
      </c>
      <c r="N102" s="407">
        <v>1603333</v>
      </c>
      <c r="O102" s="408" t="s">
        <v>772</v>
      </c>
    </row>
    <row r="103" spans="1:15" x14ac:dyDescent="0.2">
      <c r="A103" s="118">
        <v>302</v>
      </c>
      <c r="B103" s="115" t="s">
        <v>68</v>
      </c>
      <c r="C103" s="119">
        <v>2021680010176</v>
      </c>
      <c r="D103" s="115" t="s">
        <v>72</v>
      </c>
      <c r="E103" s="115" t="s">
        <v>788</v>
      </c>
      <c r="F103" s="116" t="s">
        <v>344</v>
      </c>
      <c r="G103" s="395" t="s">
        <v>196</v>
      </c>
      <c r="H103" s="116" t="s">
        <v>207</v>
      </c>
      <c r="I103" s="115" t="s">
        <v>323</v>
      </c>
      <c r="J103" s="116" t="s">
        <v>197</v>
      </c>
      <c r="K103" s="395">
        <v>44957</v>
      </c>
      <c r="L103" s="407">
        <v>19200000</v>
      </c>
      <c r="M103" s="407">
        <v>19200000</v>
      </c>
      <c r="N103" s="407">
        <v>0</v>
      </c>
      <c r="O103" s="408" t="s">
        <v>789</v>
      </c>
    </row>
    <row r="104" spans="1:15" x14ac:dyDescent="0.2">
      <c r="A104" s="118">
        <v>302</v>
      </c>
      <c r="B104" s="115" t="s">
        <v>68</v>
      </c>
      <c r="C104" s="119">
        <v>2021680010176</v>
      </c>
      <c r="D104" s="115" t="s">
        <v>72</v>
      </c>
      <c r="E104" s="115" t="s">
        <v>784</v>
      </c>
      <c r="F104" s="116" t="s">
        <v>342</v>
      </c>
      <c r="G104" s="395" t="s">
        <v>196</v>
      </c>
      <c r="H104" s="116" t="s">
        <v>207</v>
      </c>
      <c r="I104" s="115" t="s">
        <v>321</v>
      </c>
      <c r="J104" s="116" t="s">
        <v>197</v>
      </c>
      <c r="K104" s="395">
        <v>44950</v>
      </c>
      <c r="L104" s="407">
        <v>14550000</v>
      </c>
      <c r="M104" s="407">
        <v>14550000</v>
      </c>
      <c r="N104" s="407">
        <v>1050000</v>
      </c>
      <c r="O104" s="408" t="s">
        <v>785</v>
      </c>
    </row>
    <row r="105" spans="1:15" x14ac:dyDescent="0.2">
      <c r="A105" s="118">
        <v>302</v>
      </c>
      <c r="B105" s="115" t="s">
        <v>68</v>
      </c>
      <c r="C105" s="119">
        <v>2021680010176</v>
      </c>
      <c r="D105" s="115" t="s">
        <v>72</v>
      </c>
      <c r="E105" s="115" t="s">
        <v>769</v>
      </c>
      <c r="F105" s="116" t="s">
        <v>334</v>
      </c>
      <c r="G105" s="395" t="s">
        <v>196</v>
      </c>
      <c r="H105" s="116" t="s">
        <v>207</v>
      </c>
      <c r="I105" s="115" t="s">
        <v>313</v>
      </c>
      <c r="J105" s="116" t="s">
        <v>197</v>
      </c>
      <c r="K105" s="395">
        <v>44943</v>
      </c>
      <c r="L105" s="407">
        <v>29400000</v>
      </c>
      <c r="M105" s="407">
        <v>29400000</v>
      </c>
      <c r="N105" s="407">
        <v>1715000</v>
      </c>
      <c r="O105" s="408" t="s">
        <v>770</v>
      </c>
    </row>
    <row r="106" spans="1:15" x14ac:dyDescent="0.2">
      <c r="A106" s="118">
        <v>302</v>
      </c>
      <c r="B106" s="115" t="s">
        <v>68</v>
      </c>
      <c r="C106" s="119">
        <v>2021680010176</v>
      </c>
      <c r="D106" s="115" t="s">
        <v>72</v>
      </c>
      <c r="E106" s="115" t="s">
        <v>826</v>
      </c>
      <c r="F106" s="116" t="s">
        <v>827</v>
      </c>
      <c r="G106" s="395" t="s">
        <v>196</v>
      </c>
      <c r="H106" s="116" t="s">
        <v>207</v>
      </c>
      <c r="I106" s="115" t="s">
        <v>828</v>
      </c>
      <c r="J106" s="116" t="s">
        <v>197</v>
      </c>
      <c r="K106" s="395">
        <v>44964</v>
      </c>
      <c r="L106" s="407">
        <v>19000000</v>
      </c>
      <c r="M106" s="407">
        <v>19000000</v>
      </c>
      <c r="N106" s="407">
        <v>0</v>
      </c>
      <c r="O106" s="397" t="s">
        <v>829</v>
      </c>
    </row>
    <row r="107" spans="1:15" x14ac:dyDescent="0.2">
      <c r="A107" s="118">
        <v>302</v>
      </c>
      <c r="B107" s="115" t="s">
        <v>68</v>
      </c>
      <c r="C107" s="119">
        <v>2021680010176</v>
      </c>
      <c r="D107" s="115" t="s">
        <v>72</v>
      </c>
      <c r="E107" s="115" t="s">
        <v>755</v>
      </c>
      <c r="F107" s="116" t="s">
        <v>327</v>
      </c>
      <c r="G107" s="395" t="s">
        <v>196</v>
      </c>
      <c r="H107" s="116" t="s">
        <v>207</v>
      </c>
      <c r="I107" s="115" t="s">
        <v>324</v>
      </c>
      <c r="J107" s="116" t="s">
        <v>197</v>
      </c>
      <c r="K107" s="395">
        <v>44938</v>
      </c>
      <c r="L107" s="406">
        <v>40000000</v>
      </c>
      <c r="M107" s="406">
        <v>40000000</v>
      </c>
      <c r="N107" s="406">
        <v>3166667</v>
      </c>
      <c r="O107" s="408" t="s">
        <v>756</v>
      </c>
    </row>
    <row r="108" spans="1:15" x14ac:dyDescent="0.2">
      <c r="A108" s="118">
        <v>302</v>
      </c>
      <c r="B108" s="115" t="s">
        <v>68</v>
      </c>
      <c r="C108" s="119">
        <v>2021680010176</v>
      </c>
      <c r="D108" s="115" t="s">
        <v>72</v>
      </c>
      <c r="E108" s="115" t="s">
        <v>830</v>
      </c>
      <c r="F108" s="116" t="s">
        <v>643</v>
      </c>
      <c r="G108" s="395" t="s">
        <v>831</v>
      </c>
      <c r="H108" s="116" t="s">
        <v>207</v>
      </c>
      <c r="I108" s="115" t="s">
        <v>832</v>
      </c>
      <c r="J108" s="116" t="s">
        <v>197</v>
      </c>
      <c r="K108" s="395">
        <v>44958</v>
      </c>
      <c r="L108" s="406">
        <v>25980269</v>
      </c>
      <c r="M108" s="406">
        <v>25980269</v>
      </c>
      <c r="N108" s="407">
        <v>0</v>
      </c>
      <c r="O108" s="408"/>
    </row>
    <row r="109" spans="1:15" x14ac:dyDescent="0.2">
      <c r="A109" s="118">
        <v>302</v>
      </c>
      <c r="B109" s="115" t="s">
        <v>68</v>
      </c>
      <c r="C109" s="119">
        <v>2021680010176</v>
      </c>
      <c r="D109" s="115" t="s">
        <v>72</v>
      </c>
      <c r="E109" s="115" t="s">
        <v>761</v>
      </c>
      <c r="F109" s="116" t="s">
        <v>330</v>
      </c>
      <c r="G109" s="395" t="s">
        <v>196</v>
      </c>
      <c r="H109" s="116" t="s">
        <v>207</v>
      </c>
      <c r="I109" s="115" t="s">
        <v>326</v>
      </c>
      <c r="J109" s="116" t="s">
        <v>197</v>
      </c>
      <c r="K109" s="395">
        <v>44939</v>
      </c>
      <c r="L109" s="406">
        <v>30400000</v>
      </c>
      <c r="M109" s="406">
        <v>30400000</v>
      </c>
      <c r="N109" s="406">
        <v>2280000</v>
      </c>
      <c r="O109" s="408" t="s">
        <v>762</v>
      </c>
    </row>
    <row r="110" spans="1:15" x14ac:dyDescent="0.2">
      <c r="A110" s="118">
        <v>302</v>
      </c>
      <c r="B110" s="115" t="s">
        <v>68</v>
      </c>
      <c r="C110" s="119">
        <v>2021680010176</v>
      </c>
      <c r="D110" s="115" t="s">
        <v>72</v>
      </c>
      <c r="E110" s="115" t="s">
        <v>767</v>
      </c>
      <c r="F110" s="116" t="s">
        <v>333</v>
      </c>
      <c r="G110" s="395" t="s">
        <v>196</v>
      </c>
      <c r="H110" s="116" t="s">
        <v>207</v>
      </c>
      <c r="I110" s="115" t="s">
        <v>312</v>
      </c>
      <c r="J110" s="116" t="s">
        <v>197</v>
      </c>
      <c r="K110" s="395">
        <v>44942</v>
      </c>
      <c r="L110" s="406">
        <v>27000000</v>
      </c>
      <c r="M110" s="406">
        <v>27000000</v>
      </c>
      <c r="N110" s="406">
        <v>2100000</v>
      </c>
      <c r="O110" s="408" t="s">
        <v>768</v>
      </c>
    </row>
    <row r="111" spans="1:15" x14ac:dyDescent="0.2">
      <c r="A111" s="118">
        <v>302</v>
      </c>
      <c r="B111" s="115" t="s">
        <v>68</v>
      </c>
      <c r="C111" s="119">
        <v>2021680010176</v>
      </c>
      <c r="D111" s="115" t="s">
        <v>72</v>
      </c>
      <c r="E111" s="115" t="s">
        <v>786</v>
      </c>
      <c r="F111" s="116" t="s">
        <v>343</v>
      </c>
      <c r="G111" s="395" t="s">
        <v>196</v>
      </c>
      <c r="H111" s="116" t="s">
        <v>207</v>
      </c>
      <c r="I111" s="115" t="s">
        <v>322</v>
      </c>
      <c r="J111" s="116" t="s">
        <v>197</v>
      </c>
      <c r="K111" s="395">
        <v>44957</v>
      </c>
      <c r="L111" s="407">
        <v>16000000</v>
      </c>
      <c r="M111" s="407">
        <v>16000000</v>
      </c>
      <c r="N111" s="407">
        <v>0</v>
      </c>
      <c r="O111" s="408" t="s">
        <v>787</v>
      </c>
    </row>
    <row r="112" spans="1:15" x14ac:dyDescent="0.2">
      <c r="A112" s="118">
        <v>302</v>
      </c>
      <c r="B112" s="115" t="s">
        <v>68</v>
      </c>
      <c r="C112" s="119">
        <v>2021680010176</v>
      </c>
      <c r="D112" s="115" t="s">
        <v>72</v>
      </c>
      <c r="E112" s="115" t="s">
        <v>786</v>
      </c>
      <c r="F112" s="116" t="s">
        <v>833</v>
      </c>
      <c r="G112" s="395" t="s">
        <v>196</v>
      </c>
      <c r="H112" s="116" t="s">
        <v>207</v>
      </c>
      <c r="I112" s="115" t="s">
        <v>322</v>
      </c>
      <c r="J112" s="116" t="s">
        <v>197</v>
      </c>
      <c r="K112" s="395">
        <v>44972</v>
      </c>
      <c r="L112" s="406">
        <v>4333333</v>
      </c>
      <c r="M112" s="406">
        <v>4333333</v>
      </c>
      <c r="N112" s="407">
        <v>0</v>
      </c>
      <c r="O112" s="115"/>
    </row>
  </sheetData>
  <autoFilter ref="A1:O112" xr:uid="{550309FF-873E-4284-AA8A-F8D8BD42141E}"/>
  <hyperlinks>
    <hyperlink ref="O48" r:id="rId1" xr:uid="{C44CE504-073B-46F1-8E88-640FE3EACB85}"/>
    <hyperlink ref="O49" r:id="rId2" xr:uid="{A8BFB4E5-932C-4569-8E6B-CCF535E4C20C}"/>
    <hyperlink ref="O50" r:id="rId3" xr:uid="{3614127E-4185-409F-AC8A-8ED64ED7CDD7}"/>
    <hyperlink ref="O54" r:id="rId4" xr:uid="{62670DBA-FD4A-4B04-B19B-D8F0195D38C9}"/>
    <hyperlink ref="O55" r:id="rId5" xr:uid="{38CEF913-A892-475C-BB07-FE5B0DA79C6A}"/>
    <hyperlink ref="O56" r:id="rId6" xr:uid="{D2E64941-4EE1-4B1E-A5AD-D4411302DC18}"/>
    <hyperlink ref="O41" r:id="rId7" xr:uid="{25A8C914-4078-4171-96F9-F2C70433428D}"/>
    <hyperlink ref="O34" r:id="rId8" xr:uid="{B82876DA-B223-4BF0-91C2-65844D5000C0}"/>
    <hyperlink ref="O37" r:id="rId9" xr:uid="{4B25201B-D2C0-44E1-B047-E06EC8537BEB}"/>
    <hyperlink ref="O36" r:id="rId10" xr:uid="{7D3C8056-F332-467D-BD9E-87FE6613DB7C}"/>
    <hyperlink ref="O19" r:id="rId11" xr:uid="{B89C12CD-FFCE-4AF5-9DA7-72A6E93DFE4B}"/>
    <hyperlink ref="O38" r:id="rId12" xr:uid="{69DDDD7E-566C-455B-9420-2CFE13EA9591}"/>
    <hyperlink ref="O107" r:id="rId13" xr:uid="{21A22F62-8DE4-4788-808D-59F645670C10}"/>
    <hyperlink ref="O94" r:id="rId14" xr:uid="{45703DC2-FDBD-4BA4-B0F5-E6FCE2BF308A}"/>
    <hyperlink ref="O99" r:id="rId15" xr:uid="{F882C334-3D22-4E2F-AD22-0082067F3E28}"/>
    <hyperlink ref="O91" r:id="rId16" xr:uid="{4C7D2245-FF32-4742-8D08-23CC5AFBACB9}"/>
    <hyperlink ref="O100" r:id="rId17" xr:uid="{22D68491-551A-481C-BD0E-AE5255AA20F4}"/>
    <hyperlink ref="O98" r:id="rId18" xr:uid="{4B4EDC4B-0E6A-4FE3-823E-FCDBDD65B81F}"/>
    <hyperlink ref="O92" r:id="rId19" xr:uid="{EFB9061E-2E43-4C09-B253-0735140586EF}"/>
    <hyperlink ref="O101" r:id="rId20" xr:uid="{AB696F0C-CA0F-404D-A9EA-0504D20E276F}"/>
    <hyperlink ref="O104" r:id="rId21" xr:uid="{A4362F9F-6A5B-4EA7-8863-44A9A3C12AE6}"/>
    <hyperlink ref="O111" r:id="rId22" xr:uid="{A9518291-3B72-4646-953D-E7A28B996AD3}"/>
    <hyperlink ref="O103" r:id="rId23" xr:uid="{562BB9F8-AEAC-4632-A024-0083AC9B5C52}"/>
    <hyperlink ref="O90" r:id="rId24" xr:uid="{FAC6B03F-8237-4BEE-83F6-8350B262745B}"/>
    <hyperlink ref="O97" r:id="rId25" xr:uid="{C2E05DA6-B5FB-4844-99C3-CF5ADF49F410}"/>
    <hyperlink ref="O106" r:id="rId26" xr:uid="{A08C4C9C-629D-4F89-9799-3C719FA43F24}"/>
  </hyperlinks>
  <pageMargins left="0.7" right="0.7" top="0.75" bottom="0.75" header="0.3" footer="0.3"/>
  <pageSetup paperSize="345" scale="40" orientation="landscape" r:id="rId27"/>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C2D26-9631-4173-BA6E-D5C4D578486F}">
  <dimension ref="B1:F8"/>
  <sheetViews>
    <sheetView workbookViewId="0">
      <selection activeCell="F6" sqref="F6"/>
    </sheetView>
  </sheetViews>
  <sheetFormatPr baseColWidth="10" defaultRowHeight="14.25" x14ac:dyDescent="0.2"/>
  <cols>
    <col min="2" max="2" width="25.375" bestFit="1" customWidth="1"/>
    <col min="3" max="3" width="23.625" customWidth="1"/>
  </cols>
  <sheetData>
    <row r="1" spans="2:6" x14ac:dyDescent="0.2">
      <c r="B1" s="402" t="s">
        <v>651</v>
      </c>
      <c r="C1" t="s">
        <v>44</v>
      </c>
    </row>
    <row r="3" spans="2:6" x14ac:dyDescent="0.2">
      <c r="B3" s="402" t="s">
        <v>790</v>
      </c>
      <c r="C3" t="s">
        <v>792</v>
      </c>
      <c r="E3" t="s">
        <v>87</v>
      </c>
      <c r="F3" t="s">
        <v>141</v>
      </c>
    </row>
    <row r="4" spans="2:6" x14ac:dyDescent="0.2">
      <c r="B4" s="403">
        <v>182</v>
      </c>
      <c r="C4" s="404">
        <v>0.38711048957708044</v>
      </c>
      <c r="E4" s="403">
        <v>182</v>
      </c>
      <c r="F4" s="404">
        <v>0.38711048957708044</v>
      </c>
    </row>
    <row r="5" spans="2:6" x14ac:dyDescent="0.2">
      <c r="B5" s="403">
        <v>183</v>
      </c>
      <c r="C5" s="404">
        <v>1.9005907475118516E-2</v>
      </c>
      <c r="E5" s="403">
        <v>183</v>
      </c>
      <c r="F5" s="404">
        <v>1.9005907475118516E-2</v>
      </c>
    </row>
    <row r="6" spans="2:6" x14ac:dyDescent="0.2">
      <c r="B6" s="403">
        <v>184</v>
      </c>
      <c r="C6" s="404">
        <v>0.49284684124525135</v>
      </c>
      <c r="E6" s="403">
        <v>184</v>
      </c>
      <c r="F6" s="404">
        <v>0.49284684124525135</v>
      </c>
    </row>
    <row r="7" spans="2:6" x14ac:dyDescent="0.2">
      <c r="B7" s="403">
        <v>185</v>
      </c>
      <c r="C7" s="404">
        <v>0.10103676170254969</v>
      </c>
      <c r="E7" s="403">
        <v>185</v>
      </c>
      <c r="F7" s="404">
        <v>0.10103676170254969</v>
      </c>
    </row>
    <row r="8" spans="2:6" x14ac:dyDescent="0.2">
      <c r="B8" s="403" t="s">
        <v>791</v>
      </c>
      <c r="C8" s="404">
        <v>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153F9-24D3-4025-9178-D3AF6154A84C}">
  <dimension ref="A1:AB86"/>
  <sheetViews>
    <sheetView showGridLines="0" topLeftCell="B72" workbookViewId="0">
      <selection activeCell="P80" sqref="P80"/>
    </sheetView>
  </sheetViews>
  <sheetFormatPr baseColWidth="10" defaultRowHeight="15" x14ac:dyDescent="0.25"/>
  <cols>
    <col min="1" max="1" width="13.25" style="268" bestFit="1" customWidth="1"/>
    <col min="2" max="2" width="14.625" style="268" customWidth="1"/>
    <col min="3" max="3" width="7.25" style="268" customWidth="1"/>
    <col min="4" max="4" width="40" style="268" bestFit="1" customWidth="1"/>
    <col min="5" max="5" width="7.75" style="268" hidden="1" customWidth="1"/>
    <col min="6" max="6" width="14.5" style="268" hidden="1" customWidth="1"/>
    <col min="7" max="7" width="7.625" style="268" hidden="1" customWidth="1"/>
    <col min="8" max="8" width="11.375" style="268" hidden="1" customWidth="1"/>
    <col min="9" max="9" width="13.125" style="268" hidden="1" customWidth="1"/>
    <col min="10" max="10" width="9.75" style="268" hidden="1" customWidth="1"/>
    <col min="11" max="11" width="6.75" style="268" hidden="1" customWidth="1"/>
    <col min="12" max="12" width="11.375" style="268" hidden="1" customWidth="1"/>
    <col min="13" max="13" width="18.375" style="268" bestFit="1" customWidth="1"/>
    <col min="14" max="14" width="13.75" style="268" hidden="1" customWidth="1"/>
    <col min="15" max="15" width="13.875" style="268" hidden="1" customWidth="1"/>
    <col min="16" max="16" width="20.625" style="268" bestFit="1" customWidth="1"/>
    <col min="17" max="17" width="15.625" style="268" hidden="1" customWidth="1"/>
    <col min="18" max="18" width="13.875" style="268" hidden="1" customWidth="1"/>
    <col min="19" max="19" width="20.25" style="268" hidden="1" customWidth="1"/>
    <col min="20" max="20" width="23.125" style="268" hidden="1" customWidth="1"/>
    <col min="21" max="21" width="16" style="268" bestFit="1" customWidth="1"/>
    <col min="22" max="22" width="17.875" style="268" hidden="1" customWidth="1"/>
    <col min="23" max="23" width="14.5" style="268" bestFit="1" customWidth="1"/>
    <col min="24" max="24" width="14.75" style="268" hidden="1" customWidth="1"/>
    <col min="25" max="25" width="15" style="268" hidden="1" customWidth="1"/>
    <col min="26" max="26" width="12.375" style="268" hidden="1" customWidth="1"/>
    <col min="27" max="27" width="13.875" style="268" hidden="1" customWidth="1"/>
    <col min="28" max="16384" width="11" style="268"/>
  </cols>
  <sheetData>
    <row r="1" spans="1:28" x14ac:dyDescent="0.25">
      <c r="A1" s="385" t="s">
        <v>345</v>
      </c>
      <c r="B1" s="385"/>
      <c r="C1" s="385"/>
      <c r="D1" s="385"/>
      <c r="E1" s="385"/>
      <c r="F1" s="385"/>
      <c r="G1" s="385"/>
      <c r="H1" s="385"/>
      <c r="I1" s="385"/>
      <c r="J1" s="385"/>
      <c r="K1" s="385"/>
      <c r="L1" s="385"/>
      <c r="M1" s="385"/>
      <c r="N1" s="385"/>
      <c r="O1" s="385"/>
      <c r="P1" s="385"/>
      <c r="Q1" s="385"/>
      <c r="R1" s="385"/>
      <c r="S1" s="385"/>
      <c r="T1" s="385"/>
      <c r="U1" s="385"/>
      <c r="V1" s="385"/>
      <c r="W1" s="385"/>
      <c r="X1" s="385"/>
      <c r="Y1" s="385"/>
      <c r="Z1" s="385"/>
      <c r="AA1" s="385"/>
    </row>
    <row r="2" spans="1:28" x14ac:dyDescent="0.25">
      <c r="A2" s="386" t="s">
        <v>346</v>
      </c>
      <c r="B2" s="386"/>
      <c r="C2" s="386"/>
      <c r="D2" s="386"/>
      <c r="E2" s="386"/>
      <c r="F2" s="386"/>
      <c r="G2" s="386"/>
      <c r="H2" s="386"/>
      <c r="I2" s="386"/>
      <c r="J2" s="386"/>
      <c r="K2" s="386"/>
      <c r="L2" s="386"/>
      <c r="M2" s="386"/>
      <c r="N2" s="386"/>
      <c r="O2" s="386"/>
      <c r="P2" s="386"/>
      <c r="Q2" s="386"/>
      <c r="R2" s="386"/>
      <c r="S2" s="386"/>
      <c r="T2" s="386"/>
      <c r="U2" s="386"/>
      <c r="V2" s="386"/>
      <c r="W2" s="386"/>
      <c r="X2" s="386"/>
      <c r="Y2" s="386"/>
      <c r="Z2" s="386"/>
      <c r="AA2" s="386"/>
      <c r="AB2" s="269"/>
    </row>
    <row r="3" spans="1:28" x14ac:dyDescent="0.25">
      <c r="A3" s="386" t="s">
        <v>347</v>
      </c>
      <c r="B3" s="386"/>
      <c r="C3" s="386"/>
      <c r="D3" s="386"/>
      <c r="E3" s="386"/>
      <c r="F3" s="386"/>
      <c r="G3" s="386"/>
      <c r="H3" s="386"/>
      <c r="I3" s="386"/>
      <c r="J3" s="386"/>
      <c r="K3" s="386"/>
      <c r="L3" s="386"/>
      <c r="M3" s="386"/>
      <c r="N3" s="386"/>
      <c r="O3" s="386"/>
      <c r="P3" s="386"/>
      <c r="Q3" s="386"/>
      <c r="R3" s="386"/>
      <c r="S3" s="386"/>
      <c r="T3" s="386"/>
      <c r="U3" s="386"/>
      <c r="V3" s="386"/>
      <c r="W3" s="386"/>
      <c r="X3" s="386"/>
      <c r="Y3" s="386"/>
      <c r="Z3" s="386"/>
      <c r="AA3" s="386"/>
      <c r="AB3" s="269"/>
    </row>
    <row r="4" spans="1:28" x14ac:dyDescent="0.25">
      <c r="A4" s="386" t="s">
        <v>646</v>
      </c>
      <c r="B4" s="386"/>
      <c r="C4" s="386"/>
      <c r="D4" s="386"/>
      <c r="E4" s="386"/>
      <c r="F4" s="386"/>
      <c r="G4" s="386"/>
      <c r="H4" s="386"/>
      <c r="I4" s="386"/>
      <c r="J4" s="386"/>
      <c r="K4" s="386"/>
      <c r="L4" s="386"/>
      <c r="M4" s="386"/>
      <c r="N4" s="386"/>
      <c r="O4" s="386"/>
      <c r="P4" s="386"/>
      <c r="Q4" s="386"/>
      <c r="R4" s="386"/>
      <c r="S4" s="386"/>
      <c r="T4" s="386"/>
      <c r="U4" s="386"/>
      <c r="V4" s="386"/>
      <c r="W4" s="386"/>
      <c r="X4" s="386"/>
      <c r="Y4" s="386"/>
      <c r="Z4" s="386"/>
      <c r="AA4" s="386"/>
    </row>
    <row r="5" spans="1:28" x14ac:dyDescent="0.25">
      <c r="A5" s="386" t="s">
        <v>647</v>
      </c>
      <c r="B5" s="386"/>
      <c r="C5" s="386"/>
      <c r="D5" s="386"/>
      <c r="E5" s="386"/>
      <c r="F5" s="386"/>
      <c r="G5" s="386"/>
      <c r="H5" s="386"/>
      <c r="I5" s="386"/>
      <c r="J5" s="386"/>
      <c r="K5" s="386"/>
      <c r="L5" s="386"/>
      <c r="M5" s="386"/>
      <c r="N5" s="386"/>
      <c r="O5" s="386"/>
      <c r="P5" s="386"/>
      <c r="Q5" s="386"/>
      <c r="R5" s="386"/>
      <c r="S5" s="386"/>
      <c r="T5" s="386"/>
      <c r="U5" s="386"/>
      <c r="V5" s="386"/>
      <c r="W5" s="386"/>
      <c r="X5" s="386"/>
      <c r="Y5" s="386"/>
      <c r="Z5" s="386"/>
      <c r="AA5" s="386"/>
      <c r="AB5" s="269"/>
    </row>
    <row r="6" spans="1:28" x14ac:dyDescent="0.25">
      <c r="A6" s="386" t="s">
        <v>350</v>
      </c>
      <c r="B6" s="386"/>
      <c r="C6" s="386"/>
      <c r="D6" s="386"/>
      <c r="E6" s="386"/>
      <c r="F6" s="386"/>
      <c r="G6" s="386"/>
      <c r="H6" s="386"/>
      <c r="I6" s="386"/>
      <c r="J6" s="386"/>
      <c r="K6" s="386"/>
      <c r="L6" s="386"/>
      <c r="M6" s="386"/>
      <c r="N6" s="386"/>
      <c r="O6" s="386"/>
      <c r="P6" s="386"/>
      <c r="Q6" s="386"/>
      <c r="R6" s="386"/>
      <c r="S6" s="386"/>
      <c r="T6" s="386"/>
      <c r="U6" s="386"/>
      <c r="V6" s="386"/>
      <c r="W6" s="386"/>
      <c r="X6" s="386"/>
      <c r="Y6" s="386"/>
      <c r="Z6" s="386"/>
      <c r="AA6" s="386"/>
      <c r="AB6" s="269"/>
    </row>
    <row r="7" spans="1:28" ht="21" customHeight="1" x14ac:dyDescent="0.25">
      <c r="A7" s="270" t="s">
        <v>351</v>
      </c>
      <c r="B7" s="270" t="s">
        <v>352</v>
      </c>
      <c r="C7" s="270" t="s">
        <v>353</v>
      </c>
      <c r="D7" s="270" t="s">
        <v>354</v>
      </c>
      <c r="E7" s="270" t="s">
        <v>355</v>
      </c>
      <c r="F7" s="270" t="s">
        <v>356</v>
      </c>
      <c r="G7" s="270" t="s">
        <v>357</v>
      </c>
      <c r="H7" s="270" t="s">
        <v>358</v>
      </c>
      <c r="I7" s="270" t="s">
        <v>359</v>
      </c>
      <c r="J7" s="270" t="s">
        <v>360</v>
      </c>
      <c r="K7" s="270" t="s">
        <v>361</v>
      </c>
      <c r="L7" s="270" t="s">
        <v>362</v>
      </c>
      <c r="M7" s="270" t="s">
        <v>363</v>
      </c>
      <c r="N7" s="270" t="s">
        <v>364</v>
      </c>
      <c r="O7" s="270" t="s">
        <v>365</v>
      </c>
      <c r="P7" s="270" t="s">
        <v>366</v>
      </c>
      <c r="Q7" s="270" t="s">
        <v>367</v>
      </c>
      <c r="R7" s="270" t="s">
        <v>368</v>
      </c>
      <c r="S7" s="270" t="s">
        <v>369</v>
      </c>
      <c r="T7" s="270" t="s">
        <v>370</v>
      </c>
      <c r="U7" s="270" t="s">
        <v>371</v>
      </c>
      <c r="V7" s="270" t="s">
        <v>372</v>
      </c>
      <c r="W7" s="270" t="s">
        <v>373</v>
      </c>
      <c r="X7" s="270" t="s">
        <v>374</v>
      </c>
      <c r="Y7" s="270" t="s">
        <v>375</v>
      </c>
      <c r="Z7" s="270" t="s">
        <v>376</v>
      </c>
      <c r="AA7" s="270" t="s">
        <v>377</v>
      </c>
    </row>
    <row r="8" spans="1:28" s="277" customFormat="1" ht="16.5" customHeight="1" x14ac:dyDescent="0.25">
      <c r="A8" s="274" t="s">
        <v>378</v>
      </c>
      <c r="B8" s="274" t="s">
        <v>379</v>
      </c>
      <c r="C8" s="274" t="s">
        <v>380</v>
      </c>
      <c r="D8" s="274" t="s">
        <v>381</v>
      </c>
      <c r="E8" s="274" t="s">
        <v>378</v>
      </c>
      <c r="F8" s="275">
        <v>6974000000</v>
      </c>
      <c r="G8" s="276">
        <v>0</v>
      </c>
      <c r="H8" s="276">
        <v>0</v>
      </c>
      <c r="I8" s="276">
        <v>0</v>
      </c>
      <c r="J8" s="276">
        <v>0</v>
      </c>
      <c r="K8" s="276">
        <v>0</v>
      </c>
      <c r="L8" s="276">
        <v>0</v>
      </c>
      <c r="M8" s="275">
        <v>6974000000</v>
      </c>
      <c r="N8" s="276">
        <v>0</v>
      </c>
      <c r="O8" s="275">
        <v>3531051050</v>
      </c>
      <c r="P8" s="275">
        <v>3531051050</v>
      </c>
      <c r="Q8" s="276">
        <v>0</v>
      </c>
      <c r="R8" s="275">
        <v>3442948950</v>
      </c>
      <c r="S8" s="276">
        <v>0</v>
      </c>
      <c r="T8" s="275">
        <v>3270563550</v>
      </c>
      <c r="U8" s="275">
        <v>3270563550</v>
      </c>
      <c r="V8" s="275">
        <v>3703436450</v>
      </c>
      <c r="W8" s="275">
        <v>261298268.66</v>
      </c>
      <c r="X8" s="276">
        <v>0</v>
      </c>
      <c r="Y8" s="275">
        <v>239377502.66</v>
      </c>
      <c r="Z8" s="275">
        <v>239377502.66</v>
      </c>
      <c r="AA8" s="275">
        <v>3031186047.3400002</v>
      </c>
    </row>
    <row r="9" spans="1:28" s="281" customFormat="1" ht="16.5" customHeight="1" x14ac:dyDescent="0.25">
      <c r="A9" s="278" t="s">
        <v>378</v>
      </c>
      <c r="B9" s="278" t="s">
        <v>382</v>
      </c>
      <c r="C9" s="278" t="s">
        <v>380</v>
      </c>
      <c r="D9" s="278" t="s">
        <v>383</v>
      </c>
      <c r="E9" s="278" t="s">
        <v>378</v>
      </c>
      <c r="F9" s="279">
        <v>2609081949</v>
      </c>
      <c r="G9" s="280">
        <v>0</v>
      </c>
      <c r="H9" s="280">
        <v>0</v>
      </c>
      <c r="I9" s="280">
        <v>0</v>
      </c>
      <c r="J9" s="280">
        <v>0</v>
      </c>
      <c r="K9" s="280">
        <v>0</v>
      </c>
      <c r="L9" s="280">
        <v>0</v>
      </c>
      <c r="M9" s="279">
        <v>2609081949</v>
      </c>
      <c r="N9" s="280">
        <v>0</v>
      </c>
      <c r="O9" s="279">
        <v>757479562</v>
      </c>
      <c r="P9" s="279">
        <v>757479562</v>
      </c>
      <c r="Q9" s="280">
        <v>0</v>
      </c>
      <c r="R9" s="279">
        <v>1851602387</v>
      </c>
      <c r="S9" s="280">
        <v>0</v>
      </c>
      <c r="T9" s="279">
        <v>757479562</v>
      </c>
      <c r="U9" s="279">
        <v>757479562</v>
      </c>
      <c r="V9" s="279">
        <v>1851602387</v>
      </c>
      <c r="W9" s="279">
        <v>209972604.66</v>
      </c>
      <c r="X9" s="280">
        <v>0</v>
      </c>
      <c r="Y9" s="279">
        <v>190068504.66</v>
      </c>
      <c r="Z9" s="279">
        <v>190068504.66</v>
      </c>
      <c r="AA9" s="279">
        <v>567411057.34000003</v>
      </c>
    </row>
    <row r="10" spans="1:28" ht="16.5" customHeight="1" x14ac:dyDescent="0.25">
      <c r="A10" s="271" t="s">
        <v>378</v>
      </c>
      <c r="B10" s="271" t="s">
        <v>384</v>
      </c>
      <c r="C10" s="271" t="s">
        <v>380</v>
      </c>
      <c r="D10" s="271" t="s">
        <v>385</v>
      </c>
      <c r="E10" s="271" t="s">
        <v>378</v>
      </c>
      <c r="F10" s="272">
        <v>1587025756</v>
      </c>
      <c r="G10" s="273">
        <v>0</v>
      </c>
      <c r="H10" s="273">
        <v>0</v>
      </c>
      <c r="I10" s="273">
        <v>0</v>
      </c>
      <c r="J10" s="273">
        <v>0</v>
      </c>
      <c r="K10" s="273">
        <v>0</v>
      </c>
      <c r="L10" s="273">
        <v>0</v>
      </c>
      <c r="M10" s="272">
        <v>1587025756</v>
      </c>
      <c r="N10" s="273">
        <v>0</v>
      </c>
      <c r="O10" s="272">
        <v>173421276</v>
      </c>
      <c r="P10" s="272">
        <v>173421276</v>
      </c>
      <c r="Q10" s="273">
        <v>0</v>
      </c>
      <c r="R10" s="272">
        <v>1413604480</v>
      </c>
      <c r="S10" s="273">
        <v>0</v>
      </c>
      <c r="T10" s="272">
        <v>173421276</v>
      </c>
      <c r="U10" s="272">
        <v>173421276</v>
      </c>
      <c r="V10" s="272">
        <v>1413604480</v>
      </c>
      <c r="W10" s="272">
        <v>173409176</v>
      </c>
      <c r="X10" s="273">
        <v>0</v>
      </c>
      <c r="Y10" s="272">
        <v>153505076</v>
      </c>
      <c r="Z10" s="272">
        <v>153505076</v>
      </c>
      <c r="AA10" s="272">
        <v>19916200</v>
      </c>
    </row>
    <row r="11" spans="1:28" ht="16.5" customHeight="1" x14ac:dyDescent="0.25">
      <c r="A11" s="271" t="s">
        <v>378</v>
      </c>
      <c r="B11" s="271" t="s">
        <v>386</v>
      </c>
      <c r="C11" s="271" t="s">
        <v>380</v>
      </c>
      <c r="D11" s="271" t="s">
        <v>387</v>
      </c>
      <c r="E11" s="271" t="s">
        <v>378</v>
      </c>
      <c r="F11" s="272">
        <v>1587025756</v>
      </c>
      <c r="G11" s="273">
        <v>0</v>
      </c>
      <c r="H11" s="273">
        <v>0</v>
      </c>
      <c r="I11" s="273">
        <v>0</v>
      </c>
      <c r="J11" s="273">
        <v>0</v>
      </c>
      <c r="K11" s="273">
        <v>0</v>
      </c>
      <c r="L11" s="273">
        <v>0</v>
      </c>
      <c r="M11" s="272">
        <v>1587025756</v>
      </c>
      <c r="N11" s="273">
        <v>0</v>
      </c>
      <c r="O11" s="272">
        <v>173421276</v>
      </c>
      <c r="P11" s="272">
        <v>173421276</v>
      </c>
      <c r="Q11" s="273">
        <v>0</v>
      </c>
      <c r="R11" s="272">
        <v>1413604480</v>
      </c>
      <c r="S11" s="273">
        <v>0</v>
      </c>
      <c r="T11" s="272">
        <v>173421276</v>
      </c>
      <c r="U11" s="272">
        <v>173421276</v>
      </c>
      <c r="V11" s="272">
        <v>1413604480</v>
      </c>
      <c r="W11" s="272">
        <v>173409176</v>
      </c>
      <c r="X11" s="273">
        <v>0</v>
      </c>
      <c r="Y11" s="272">
        <v>153505076</v>
      </c>
      <c r="Z11" s="272">
        <v>153505076</v>
      </c>
      <c r="AA11" s="272">
        <v>19916200</v>
      </c>
    </row>
    <row r="12" spans="1:28" ht="16.5" hidden="1" customHeight="1" x14ac:dyDescent="0.25">
      <c r="A12" s="271" t="s">
        <v>378</v>
      </c>
      <c r="B12" s="271" t="s">
        <v>388</v>
      </c>
      <c r="C12" s="271" t="s">
        <v>380</v>
      </c>
      <c r="D12" s="271" t="s">
        <v>389</v>
      </c>
      <c r="E12" s="271" t="s">
        <v>378</v>
      </c>
      <c r="F12" s="272">
        <v>1107587483</v>
      </c>
      <c r="G12" s="273">
        <v>0</v>
      </c>
      <c r="H12" s="273">
        <v>0</v>
      </c>
      <c r="I12" s="273">
        <v>0</v>
      </c>
      <c r="J12" s="273">
        <v>0</v>
      </c>
      <c r="K12" s="273">
        <v>0</v>
      </c>
      <c r="L12" s="273">
        <v>0</v>
      </c>
      <c r="M12" s="272">
        <v>1107587483</v>
      </c>
      <c r="N12" s="273">
        <v>0</v>
      </c>
      <c r="O12" s="272">
        <v>132947376</v>
      </c>
      <c r="P12" s="272">
        <v>132947376</v>
      </c>
      <c r="Q12" s="273">
        <v>0</v>
      </c>
      <c r="R12" s="272">
        <v>974640107</v>
      </c>
      <c r="S12" s="273">
        <v>0</v>
      </c>
      <c r="T12" s="272">
        <v>132947376</v>
      </c>
      <c r="U12" s="272">
        <v>132947376</v>
      </c>
      <c r="V12" s="272">
        <v>974640107</v>
      </c>
      <c r="W12" s="272">
        <v>132947376</v>
      </c>
      <c r="X12" s="273">
        <v>0</v>
      </c>
      <c r="Y12" s="272">
        <v>132947376</v>
      </c>
      <c r="Z12" s="272">
        <v>132947376</v>
      </c>
      <c r="AA12" s="273">
        <v>0</v>
      </c>
    </row>
    <row r="13" spans="1:28" ht="16.5" hidden="1" customHeight="1" x14ac:dyDescent="0.25">
      <c r="A13" s="271" t="s">
        <v>378</v>
      </c>
      <c r="B13" s="271" t="s">
        <v>390</v>
      </c>
      <c r="C13" s="271" t="s">
        <v>380</v>
      </c>
      <c r="D13" s="271" t="s">
        <v>391</v>
      </c>
      <c r="E13" s="271" t="s">
        <v>378</v>
      </c>
      <c r="F13" s="272">
        <v>1107587483</v>
      </c>
      <c r="G13" s="273">
        <v>0</v>
      </c>
      <c r="H13" s="273">
        <v>0</v>
      </c>
      <c r="I13" s="273">
        <v>0</v>
      </c>
      <c r="J13" s="273">
        <v>0</v>
      </c>
      <c r="K13" s="273">
        <v>0</v>
      </c>
      <c r="L13" s="273">
        <v>0</v>
      </c>
      <c r="M13" s="272">
        <v>1107587483</v>
      </c>
      <c r="N13" s="273">
        <v>0</v>
      </c>
      <c r="O13" s="272">
        <v>132947376</v>
      </c>
      <c r="P13" s="272">
        <v>132947376</v>
      </c>
      <c r="Q13" s="273">
        <v>0</v>
      </c>
      <c r="R13" s="272">
        <v>974640107</v>
      </c>
      <c r="S13" s="273">
        <v>0</v>
      </c>
      <c r="T13" s="272">
        <v>132947376</v>
      </c>
      <c r="U13" s="272">
        <v>132947376</v>
      </c>
      <c r="V13" s="272">
        <v>974640107</v>
      </c>
      <c r="W13" s="272">
        <v>132947376</v>
      </c>
      <c r="X13" s="273">
        <v>0</v>
      </c>
      <c r="Y13" s="272">
        <v>132947376</v>
      </c>
      <c r="Z13" s="272">
        <v>132947376</v>
      </c>
      <c r="AA13" s="273">
        <v>0</v>
      </c>
    </row>
    <row r="14" spans="1:28" ht="16.5" hidden="1" customHeight="1" x14ac:dyDescent="0.25">
      <c r="A14" s="271" t="s">
        <v>392</v>
      </c>
      <c r="B14" s="271" t="s">
        <v>393</v>
      </c>
      <c r="C14" s="271" t="s">
        <v>380</v>
      </c>
      <c r="D14" s="271" t="s">
        <v>394</v>
      </c>
      <c r="E14" s="271" t="s">
        <v>395</v>
      </c>
      <c r="F14" s="272">
        <v>880317528</v>
      </c>
      <c r="G14" s="273">
        <v>0</v>
      </c>
      <c r="H14" s="273">
        <v>0</v>
      </c>
      <c r="I14" s="273">
        <v>0</v>
      </c>
      <c r="J14" s="273">
        <v>0</v>
      </c>
      <c r="K14" s="273">
        <v>0</v>
      </c>
      <c r="L14" s="273">
        <v>0</v>
      </c>
      <c r="M14" s="272">
        <v>880317528</v>
      </c>
      <c r="N14" s="273">
        <v>0</v>
      </c>
      <c r="O14" s="272">
        <v>132947376</v>
      </c>
      <c r="P14" s="272">
        <v>132947376</v>
      </c>
      <c r="Q14" s="273">
        <v>0</v>
      </c>
      <c r="R14" s="272">
        <v>747370152</v>
      </c>
      <c r="S14" s="273">
        <v>0</v>
      </c>
      <c r="T14" s="272">
        <v>132947376</v>
      </c>
      <c r="U14" s="272">
        <v>132947376</v>
      </c>
      <c r="V14" s="272">
        <v>747370152</v>
      </c>
      <c r="W14" s="272">
        <v>132947376</v>
      </c>
      <c r="X14" s="273">
        <v>0</v>
      </c>
      <c r="Y14" s="272">
        <v>132947376</v>
      </c>
      <c r="Z14" s="272">
        <v>132947376</v>
      </c>
      <c r="AA14" s="273">
        <v>0</v>
      </c>
    </row>
    <row r="15" spans="1:28" ht="16.5" hidden="1" customHeight="1" x14ac:dyDescent="0.25">
      <c r="A15" s="271" t="s">
        <v>396</v>
      </c>
      <c r="B15" s="271" t="s">
        <v>397</v>
      </c>
      <c r="C15" s="271" t="s">
        <v>380</v>
      </c>
      <c r="D15" s="271" t="s">
        <v>398</v>
      </c>
      <c r="E15" s="271" t="s">
        <v>395</v>
      </c>
      <c r="F15" s="272">
        <v>75499453</v>
      </c>
      <c r="G15" s="273">
        <v>0</v>
      </c>
      <c r="H15" s="273">
        <v>0</v>
      </c>
      <c r="I15" s="273">
        <v>0</v>
      </c>
      <c r="J15" s="273">
        <v>0</v>
      </c>
      <c r="K15" s="273">
        <v>0</v>
      </c>
      <c r="L15" s="273">
        <v>0</v>
      </c>
      <c r="M15" s="272">
        <v>75499453</v>
      </c>
      <c r="N15" s="273">
        <v>0</v>
      </c>
      <c r="O15" s="273">
        <v>0</v>
      </c>
      <c r="P15" s="273">
        <v>0</v>
      </c>
      <c r="Q15" s="273">
        <v>0</v>
      </c>
      <c r="R15" s="272">
        <v>75499453</v>
      </c>
      <c r="S15" s="273">
        <v>0</v>
      </c>
      <c r="T15" s="273">
        <v>0</v>
      </c>
      <c r="U15" s="273">
        <v>0</v>
      </c>
      <c r="V15" s="272">
        <v>75499453</v>
      </c>
      <c r="W15" s="273">
        <v>0</v>
      </c>
      <c r="X15" s="273">
        <v>0</v>
      </c>
      <c r="Y15" s="273">
        <v>0</v>
      </c>
      <c r="Z15" s="273">
        <v>0</v>
      </c>
      <c r="AA15" s="273">
        <v>0</v>
      </c>
    </row>
    <row r="16" spans="1:28" ht="16.5" hidden="1" customHeight="1" x14ac:dyDescent="0.25">
      <c r="A16" s="271" t="s">
        <v>399</v>
      </c>
      <c r="B16" s="271" t="s">
        <v>400</v>
      </c>
      <c r="C16" s="271" t="s">
        <v>380</v>
      </c>
      <c r="D16" s="271" t="s">
        <v>401</v>
      </c>
      <c r="E16" s="271" t="s">
        <v>395</v>
      </c>
      <c r="F16" s="272">
        <v>25675926</v>
      </c>
      <c r="G16" s="273">
        <v>0</v>
      </c>
      <c r="H16" s="273">
        <v>0</v>
      </c>
      <c r="I16" s="273">
        <v>0</v>
      </c>
      <c r="J16" s="273">
        <v>0</v>
      </c>
      <c r="K16" s="273">
        <v>0</v>
      </c>
      <c r="L16" s="273">
        <v>0</v>
      </c>
      <c r="M16" s="272">
        <v>25675926</v>
      </c>
      <c r="N16" s="273">
        <v>0</v>
      </c>
      <c r="O16" s="273">
        <v>0</v>
      </c>
      <c r="P16" s="273">
        <v>0</v>
      </c>
      <c r="Q16" s="273">
        <v>0</v>
      </c>
      <c r="R16" s="272">
        <v>25675926</v>
      </c>
      <c r="S16" s="273">
        <v>0</v>
      </c>
      <c r="T16" s="273">
        <v>0</v>
      </c>
      <c r="U16" s="273">
        <v>0</v>
      </c>
      <c r="V16" s="272">
        <v>25675926</v>
      </c>
      <c r="W16" s="273">
        <v>0</v>
      </c>
      <c r="X16" s="273">
        <v>0</v>
      </c>
      <c r="Y16" s="273">
        <v>0</v>
      </c>
      <c r="Z16" s="273">
        <v>0</v>
      </c>
      <c r="AA16" s="273">
        <v>0</v>
      </c>
    </row>
    <row r="17" spans="1:27" ht="16.5" hidden="1" customHeight="1" x14ac:dyDescent="0.25">
      <c r="A17" s="271" t="s">
        <v>378</v>
      </c>
      <c r="B17" s="271" t="s">
        <v>402</v>
      </c>
      <c r="C17" s="271" t="s">
        <v>380</v>
      </c>
      <c r="D17" s="271" t="s">
        <v>403</v>
      </c>
      <c r="E17" s="271" t="s">
        <v>378</v>
      </c>
      <c r="F17" s="272">
        <v>126094576</v>
      </c>
      <c r="G17" s="273">
        <v>0</v>
      </c>
      <c r="H17" s="273">
        <v>0</v>
      </c>
      <c r="I17" s="273">
        <v>0</v>
      </c>
      <c r="J17" s="273">
        <v>0</v>
      </c>
      <c r="K17" s="273">
        <v>0</v>
      </c>
      <c r="L17" s="273">
        <v>0</v>
      </c>
      <c r="M17" s="272">
        <v>126094576</v>
      </c>
      <c r="N17" s="273">
        <v>0</v>
      </c>
      <c r="O17" s="273">
        <v>0</v>
      </c>
      <c r="P17" s="273">
        <v>0</v>
      </c>
      <c r="Q17" s="273">
        <v>0</v>
      </c>
      <c r="R17" s="272">
        <v>126094576</v>
      </c>
      <c r="S17" s="273">
        <v>0</v>
      </c>
      <c r="T17" s="273">
        <v>0</v>
      </c>
      <c r="U17" s="273">
        <v>0</v>
      </c>
      <c r="V17" s="272">
        <v>126094576</v>
      </c>
      <c r="W17" s="273">
        <v>0</v>
      </c>
      <c r="X17" s="273">
        <v>0</v>
      </c>
      <c r="Y17" s="273">
        <v>0</v>
      </c>
      <c r="Z17" s="273">
        <v>0</v>
      </c>
      <c r="AA17" s="273">
        <v>0</v>
      </c>
    </row>
    <row r="18" spans="1:27" ht="16.5" hidden="1" customHeight="1" x14ac:dyDescent="0.25">
      <c r="A18" s="271" t="s">
        <v>404</v>
      </c>
      <c r="B18" s="271" t="s">
        <v>405</v>
      </c>
      <c r="C18" s="271" t="s">
        <v>380</v>
      </c>
      <c r="D18" s="271" t="s">
        <v>406</v>
      </c>
      <c r="E18" s="271" t="s">
        <v>395</v>
      </c>
      <c r="F18" s="272">
        <v>85199034</v>
      </c>
      <c r="G18" s="273">
        <v>0</v>
      </c>
      <c r="H18" s="273">
        <v>0</v>
      </c>
      <c r="I18" s="273">
        <v>0</v>
      </c>
      <c r="J18" s="273">
        <v>0</v>
      </c>
      <c r="K18" s="273">
        <v>0</v>
      </c>
      <c r="L18" s="273">
        <v>0</v>
      </c>
      <c r="M18" s="272">
        <v>85199034</v>
      </c>
      <c r="N18" s="273">
        <v>0</v>
      </c>
      <c r="O18" s="273">
        <v>0</v>
      </c>
      <c r="P18" s="273">
        <v>0</v>
      </c>
      <c r="Q18" s="273">
        <v>0</v>
      </c>
      <c r="R18" s="272">
        <v>85199034</v>
      </c>
      <c r="S18" s="273">
        <v>0</v>
      </c>
      <c r="T18" s="273">
        <v>0</v>
      </c>
      <c r="U18" s="273">
        <v>0</v>
      </c>
      <c r="V18" s="272">
        <v>85199034</v>
      </c>
      <c r="W18" s="273">
        <v>0</v>
      </c>
      <c r="X18" s="273">
        <v>0</v>
      </c>
      <c r="Y18" s="273">
        <v>0</v>
      </c>
      <c r="Z18" s="273">
        <v>0</v>
      </c>
      <c r="AA18" s="273">
        <v>0</v>
      </c>
    </row>
    <row r="19" spans="1:27" ht="16.5" hidden="1" customHeight="1" x14ac:dyDescent="0.25">
      <c r="A19" s="271" t="s">
        <v>407</v>
      </c>
      <c r="B19" s="271" t="s">
        <v>408</v>
      </c>
      <c r="C19" s="271" t="s">
        <v>380</v>
      </c>
      <c r="D19" s="271" t="s">
        <v>409</v>
      </c>
      <c r="E19" s="271" t="s">
        <v>395</v>
      </c>
      <c r="F19" s="272">
        <v>40895542</v>
      </c>
      <c r="G19" s="273">
        <v>0</v>
      </c>
      <c r="H19" s="273">
        <v>0</v>
      </c>
      <c r="I19" s="273">
        <v>0</v>
      </c>
      <c r="J19" s="273">
        <v>0</v>
      </c>
      <c r="K19" s="273">
        <v>0</v>
      </c>
      <c r="L19" s="273">
        <v>0</v>
      </c>
      <c r="M19" s="272">
        <v>40895542</v>
      </c>
      <c r="N19" s="273">
        <v>0</v>
      </c>
      <c r="O19" s="273">
        <v>0</v>
      </c>
      <c r="P19" s="273">
        <v>0</v>
      </c>
      <c r="Q19" s="273">
        <v>0</v>
      </c>
      <c r="R19" s="272">
        <v>40895542</v>
      </c>
      <c r="S19" s="273">
        <v>0</v>
      </c>
      <c r="T19" s="273">
        <v>0</v>
      </c>
      <c r="U19" s="273">
        <v>0</v>
      </c>
      <c r="V19" s="272">
        <v>40895542</v>
      </c>
      <c r="W19" s="273">
        <v>0</v>
      </c>
      <c r="X19" s="273">
        <v>0</v>
      </c>
      <c r="Y19" s="273">
        <v>0</v>
      </c>
      <c r="Z19" s="273">
        <v>0</v>
      </c>
      <c r="AA19" s="273">
        <v>0</v>
      </c>
    </row>
    <row r="20" spans="1:27" ht="16.5" hidden="1" customHeight="1" x14ac:dyDescent="0.25">
      <c r="A20" s="271" t="s">
        <v>378</v>
      </c>
      <c r="B20" s="271" t="s">
        <v>410</v>
      </c>
      <c r="C20" s="271" t="s">
        <v>380</v>
      </c>
      <c r="D20" s="271" t="s">
        <v>411</v>
      </c>
      <c r="E20" s="271" t="s">
        <v>378</v>
      </c>
      <c r="F20" s="272">
        <v>391841130</v>
      </c>
      <c r="G20" s="273">
        <v>0</v>
      </c>
      <c r="H20" s="273">
        <v>0</v>
      </c>
      <c r="I20" s="273">
        <v>0</v>
      </c>
      <c r="J20" s="273">
        <v>0</v>
      </c>
      <c r="K20" s="273">
        <v>0</v>
      </c>
      <c r="L20" s="273">
        <v>0</v>
      </c>
      <c r="M20" s="272">
        <v>391841130</v>
      </c>
      <c r="N20" s="273">
        <v>0</v>
      </c>
      <c r="O20" s="272">
        <v>40473900</v>
      </c>
      <c r="P20" s="272">
        <v>40473900</v>
      </c>
      <c r="Q20" s="273">
        <v>0</v>
      </c>
      <c r="R20" s="272">
        <v>351367230</v>
      </c>
      <c r="S20" s="273">
        <v>0</v>
      </c>
      <c r="T20" s="272">
        <v>40473900</v>
      </c>
      <c r="U20" s="272">
        <v>40473900</v>
      </c>
      <c r="V20" s="272">
        <v>351367230</v>
      </c>
      <c r="W20" s="272">
        <v>40461800</v>
      </c>
      <c r="X20" s="273">
        <v>0</v>
      </c>
      <c r="Y20" s="272">
        <v>20557700</v>
      </c>
      <c r="Z20" s="272">
        <v>20557700</v>
      </c>
      <c r="AA20" s="272">
        <v>19916200</v>
      </c>
    </row>
    <row r="21" spans="1:27" ht="16.5" hidden="1" customHeight="1" x14ac:dyDescent="0.25">
      <c r="A21" s="271" t="s">
        <v>412</v>
      </c>
      <c r="B21" s="271" t="s">
        <v>413</v>
      </c>
      <c r="C21" s="271" t="s">
        <v>380</v>
      </c>
      <c r="D21" s="271" t="s">
        <v>414</v>
      </c>
      <c r="E21" s="271" t="s">
        <v>395</v>
      </c>
      <c r="F21" s="272">
        <v>108719214</v>
      </c>
      <c r="G21" s="273">
        <v>0</v>
      </c>
      <c r="H21" s="273">
        <v>0</v>
      </c>
      <c r="I21" s="273">
        <v>0</v>
      </c>
      <c r="J21" s="273">
        <v>0</v>
      </c>
      <c r="K21" s="273">
        <v>0</v>
      </c>
      <c r="L21" s="273">
        <v>0</v>
      </c>
      <c r="M21" s="272">
        <v>108719214</v>
      </c>
      <c r="N21" s="273">
        <v>0</v>
      </c>
      <c r="O21" s="272">
        <v>16058900</v>
      </c>
      <c r="P21" s="272">
        <v>16058900</v>
      </c>
      <c r="Q21" s="273">
        <v>0</v>
      </c>
      <c r="R21" s="272">
        <v>92660314</v>
      </c>
      <c r="S21" s="273">
        <v>0</v>
      </c>
      <c r="T21" s="272">
        <v>16058900</v>
      </c>
      <c r="U21" s="272">
        <v>16058900</v>
      </c>
      <c r="V21" s="272">
        <v>92660314</v>
      </c>
      <c r="W21" s="272">
        <v>16058900</v>
      </c>
      <c r="X21" s="273">
        <v>0</v>
      </c>
      <c r="Y21" s="272">
        <v>8056000</v>
      </c>
      <c r="Z21" s="272">
        <v>8056000</v>
      </c>
      <c r="AA21" s="272">
        <v>8002900</v>
      </c>
    </row>
    <row r="22" spans="1:27" ht="16.5" hidden="1" customHeight="1" x14ac:dyDescent="0.25">
      <c r="A22" s="271" t="s">
        <v>415</v>
      </c>
      <c r="B22" s="271" t="s">
        <v>416</v>
      </c>
      <c r="C22" s="271" t="s">
        <v>380</v>
      </c>
      <c r="D22" s="271" t="s">
        <v>417</v>
      </c>
      <c r="E22" s="271" t="s">
        <v>395</v>
      </c>
      <c r="F22" s="272">
        <v>77009444</v>
      </c>
      <c r="G22" s="273">
        <v>0</v>
      </c>
      <c r="H22" s="273">
        <v>0</v>
      </c>
      <c r="I22" s="273">
        <v>0</v>
      </c>
      <c r="J22" s="273">
        <v>0</v>
      </c>
      <c r="K22" s="273">
        <v>0</v>
      </c>
      <c r="L22" s="273">
        <v>0</v>
      </c>
      <c r="M22" s="272">
        <v>77009444</v>
      </c>
      <c r="N22" s="273">
        <v>0</v>
      </c>
      <c r="O22" s="272">
        <v>11379600</v>
      </c>
      <c r="P22" s="272">
        <v>11379600</v>
      </c>
      <c r="Q22" s="273">
        <v>0</v>
      </c>
      <c r="R22" s="272">
        <v>65629844</v>
      </c>
      <c r="S22" s="273">
        <v>0</v>
      </c>
      <c r="T22" s="272">
        <v>11379600</v>
      </c>
      <c r="U22" s="272">
        <v>11379600</v>
      </c>
      <c r="V22" s="272">
        <v>65629844</v>
      </c>
      <c r="W22" s="272">
        <v>11379600</v>
      </c>
      <c r="X22" s="273">
        <v>0</v>
      </c>
      <c r="Y22" s="272">
        <v>5711100</v>
      </c>
      <c r="Z22" s="272">
        <v>5711100</v>
      </c>
      <c r="AA22" s="272">
        <v>5668500</v>
      </c>
    </row>
    <row r="23" spans="1:27" ht="16.5" hidden="1" customHeight="1" x14ac:dyDescent="0.25">
      <c r="A23" s="271" t="s">
        <v>418</v>
      </c>
      <c r="B23" s="271" t="s">
        <v>419</v>
      </c>
      <c r="C23" s="271" t="s">
        <v>380</v>
      </c>
      <c r="D23" s="271" t="s">
        <v>420</v>
      </c>
      <c r="E23" s="271" t="s">
        <v>395</v>
      </c>
      <c r="F23" s="272">
        <v>103374829</v>
      </c>
      <c r="G23" s="273">
        <v>0</v>
      </c>
      <c r="H23" s="273">
        <v>0</v>
      </c>
      <c r="I23" s="273">
        <v>0</v>
      </c>
      <c r="J23" s="273">
        <v>0</v>
      </c>
      <c r="K23" s="273">
        <v>0</v>
      </c>
      <c r="L23" s="273">
        <v>0</v>
      </c>
      <c r="M23" s="272">
        <v>103374829</v>
      </c>
      <c r="N23" s="273">
        <v>0</v>
      </c>
      <c r="O23" s="273">
        <v>0</v>
      </c>
      <c r="P23" s="273">
        <v>0</v>
      </c>
      <c r="Q23" s="273">
        <v>0</v>
      </c>
      <c r="R23" s="272">
        <v>103374829</v>
      </c>
      <c r="S23" s="273">
        <v>0</v>
      </c>
      <c r="T23" s="273">
        <v>0</v>
      </c>
      <c r="U23" s="273">
        <v>0</v>
      </c>
      <c r="V23" s="272">
        <v>103374829</v>
      </c>
      <c r="W23" s="273">
        <v>0</v>
      </c>
      <c r="X23" s="273">
        <v>0</v>
      </c>
      <c r="Y23" s="273">
        <v>0</v>
      </c>
      <c r="Z23" s="273">
        <v>0</v>
      </c>
      <c r="AA23" s="273">
        <v>0</v>
      </c>
    </row>
    <row r="24" spans="1:27" ht="16.5" hidden="1" customHeight="1" x14ac:dyDescent="0.25">
      <c r="A24" s="271" t="s">
        <v>421</v>
      </c>
      <c r="B24" s="271" t="s">
        <v>422</v>
      </c>
      <c r="C24" s="271" t="s">
        <v>380</v>
      </c>
      <c r="D24" s="271" t="s">
        <v>423</v>
      </c>
      <c r="E24" s="271" t="s">
        <v>395</v>
      </c>
      <c r="F24" s="272">
        <v>43403798</v>
      </c>
      <c r="G24" s="273">
        <v>0</v>
      </c>
      <c r="H24" s="273">
        <v>0</v>
      </c>
      <c r="I24" s="273">
        <v>0</v>
      </c>
      <c r="J24" s="273">
        <v>0</v>
      </c>
      <c r="K24" s="273">
        <v>0</v>
      </c>
      <c r="L24" s="273">
        <v>0</v>
      </c>
      <c r="M24" s="272">
        <v>43403798</v>
      </c>
      <c r="N24" s="273">
        <v>0</v>
      </c>
      <c r="O24" s="272">
        <v>5478600</v>
      </c>
      <c r="P24" s="272">
        <v>5478600</v>
      </c>
      <c r="Q24" s="273">
        <v>0</v>
      </c>
      <c r="R24" s="272">
        <v>37925198</v>
      </c>
      <c r="S24" s="273">
        <v>0</v>
      </c>
      <c r="T24" s="272">
        <v>5478600</v>
      </c>
      <c r="U24" s="272">
        <v>5478600</v>
      </c>
      <c r="V24" s="272">
        <v>37925198</v>
      </c>
      <c r="W24" s="272">
        <v>5478600</v>
      </c>
      <c r="X24" s="273">
        <v>0</v>
      </c>
      <c r="Y24" s="272">
        <v>2860900</v>
      </c>
      <c r="Z24" s="272">
        <v>2860900</v>
      </c>
      <c r="AA24" s="272">
        <v>2617700</v>
      </c>
    </row>
    <row r="25" spans="1:27" ht="16.5" hidden="1" customHeight="1" x14ac:dyDescent="0.25">
      <c r="A25" s="271" t="s">
        <v>424</v>
      </c>
      <c r="B25" s="271" t="s">
        <v>425</v>
      </c>
      <c r="C25" s="271" t="s">
        <v>380</v>
      </c>
      <c r="D25" s="271" t="s">
        <v>426</v>
      </c>
      <c r="E25" s="271" t="s">
        <v>395</v>
      </c>
      <c r="F25" s="272">
        <v>5079098</v>
      </c>
      <c r="G25" s="273">
        <v>0</v>
      </c>
      <c r="H25" s="273">
        <v>0</v>
      </c>
      <c r="I25" s="273">
        <v>0</v>
      </c>
      <c r="J25" s="273">
        <v>0</v>
      </c>
      <c r="K25" s="273">
        <v>0</v>
      </c>
      <c r="L25" s="273">
        <v>0</v>
      </c>
      <c r="M25" s="272">
        <v>5079098</v>
      </c>
      <c r="N25" s="273">
        <v>0</v>
      </c>
      <c r="O25" s="272">
        <v>707100</v>
      </c>
      <c r="P25" s="272">
        <v>707100</v>
      </c>
      <c r="Q25" s="273">
        <v>0</v>
      </c>
      <c r="R25" s="272">
        <v>4371998</v>
      </c>
      <c r="S25" s="273">
        <v>0</v>
      </c>
      <c r="T25" s="272">
        <v>707100</v>
      </c>
      <c r="U25" s="272">
        <v>707100</v>
      </c>
      <c r="V25" s="272">
        <v>4371998</v>
      </c>
      <c r="W25" s="272">
        <v>695000</v>
      </c>
      <c r="X25" s="273">
        <v>0</v>
      </c>
      <c r="Y25" s="272">
        <v>352800</v>
      </c>
      <c r="Z25" s="272">
        <v>352800</v>
      </c>
      <c r="AA25" s="272">
        <v>354300</v>
      </c>
    </row>
    <row r="26" spans="1:27" ht="16.5" hidden="1" customHeight="1" x14ac:dyDescent="0.25">
      <c r="A26" s="271" t="s">
        <v>427</v>
      </c>
      <c r="B26" s="271" t="s">
        <v>428</v>
      </c>
      <c r="C26" s="271" t="s">
        <v>380</v>
      </c>
      <c r="D26" s="271" t="s">
        <v>429</v>
      </c>
      <c r="E26" s="271" t="s">
        <v>395</v>
      </c>
      <c r="F26" s="272">
        <v>32552848</v>
      </c>
      <c r="G26" s="273">
        <v>0</v>
      </c>
      <c r="H26" s="273">
        <v>0</v>
      </c>
      <c r="I26" s="273">
        <v>0</v>
      </c>
      <c r="J26" s="273">
        <v>0</v>
      </c>
      <c r="K26" s="273">
        <v>0</v>
      </c>
      <c r="L26" s="273">
        <v>0</v>
      </c>
      <c r="M26" s="272">
        <v>32552848</v>
      </c>
      <c r="N26" s="273">
        <v>0</v>
      </c>
      <c r="O26" s="272">
        <v>4109700</v>
      </c>
      <c r="P26" s="272">
        <v>4109700</v>
      </c>
      <c r="Q26" s="273">
        <v>0</v>
      </c>
      <c r="R26" s="272">
        <v>28443148</v>
      </c>
      <c r="S26" s="273">
        <v>0</v>
      </c>
      <c r="T26" s="272">
        <v>4109700</v>
      </c>
      <c r="U26" s="272">
        <v>4109700</v>
      </c>
      <c r="V26" s="272">
        <v>28443148</v>
      </c>
      <c r="W26" s="272">
        <v>4109700</v>
      </c>
      <c r="X26" s="273">
        <v>0</v>
      </c>
      <c r="Y26" s="272">
        <v>2146100</v>
      </c>
      <c r="Z26" s="272">
        <v>2146100</v>
      </c>
      <c r="AA26" s="272">
        <v>1963600</v>
      </c>
    </row>
    <row r="27" spans="1:27" ht="16.5" hidden="1" customHeight="1" x14ac:dyDescent="0.25">
      <c r="A27" s="271" t="s">
        <v>430</v>
      </c>
      <c r="B27" s="271" t="s">
        <v>431</v>
      </c>
      <c r="C27" s="271" t="s">
        <v>380</v>
      </c>
      <c r="D27" s="271" t="s">
        <v>432</v>
      </c>
      <c r="E27" s="271" t="s">
        <v>395</v>
      </c>
      <c r="F27" s="272">
        <v>21701899</v>
      </c>
      <c r="G27" s="273">
        <v>0</v>
      </c>
      <c r="H27" s="273">
        <v>0</v>
      </c>
      <c r="I27" s="273">
        <v>0</v>
      </c>
      <c r="J27" s="273">
        <v>0</v>
      </c>
      <c r="K27" s="273">
        <v>0</v>
      </c>
      <c r="L27" s="273">
        <v>0</v>
      </c>
      <c r="M27" s="272">
        <v>21701899</v>
      </c>
      <c r="N27" s="273">
        <v>0</v>
      </c>
      <c r="O27" s="272">
        <v>2740000</v>
      </c>
      <c r="P27" s="272">
        <v>2740000</v>
      </c>
      <c r="Q27" s="273">
        <v>0</v>
      </c>
      <c r="R27" s="272">
        <v>18961899</v>
      </c>
      <c r="S27" s="273">
        <v>0</v>
      </c>
      <c r="T27" s="272">
        <v>2740000</v>
      </c>
      <c r="U27" s="272">
        <v>2740000</v>
      </c>
      <c r="V27" s="272">
        <v>18961899</v>
      </c>
      <c r="W27" s="272">
        <v>2740000</v>
      </c>
      <c r="X27" s="273">
        <v>0</v>
      </c>
      <c r="Y27" s="272">
        <v>1430800</v>
      </c>
      <c r="Z27" s="272">
        <v>1430800</v>
      </c>
      <c r="AA27" s="272">
        <v>1309200</v>
      </c>
    </row>
    <row r="28" spans="1:27" ht="16.5" hidden="1" customHeight="1" x14ac:dyDescent="0.25">
      <c r="A28" s="271" t="s">
        <v>378</v>
      </c>
      <c r="B28" s="271" t="s">
        <v>433</v>
      </c>
      <c r="C28" s="271" t="s">
        <v>380</v>
      </c>
      <c r="D28" s="271" t="s">
        <v>434</v>
      </c>
      <c r="E28" s="271" t="s">
        <v>378</v>
      </c>
      <c r="F28" s="272">
        <v>87597143</v>
      </c>
      <c r="G28" s="273">
        <v>0</v>
      </c>
      <c r="H28" s="273">
        <v>0</v>
      </c>
      <c r="I28" s="273">
        <v>0</v>
      </c>
      <c r="J28" s="273">
        <v>0</v>
      </c>
      <c r="K28" s="273">
        <v>0</v>
      </c>
      <c r="L28" s="273">
        <v>0</v>
      </c>
      <c r="M28" s="272">
        <v>87597143</v>
      </c>
      <c r="N28" s="273">
        <v>0</v>
      </c>
      <c r="O28" s="273">
        <v>0</v>
      </c>
      <c r="P28" s="273">
        <v>0</v>
      </c>
      <c r="Q28" s="273">
        <v>0</v>
      </c>
      <c r="R28" s="272">
        <v>87597143</v>
      </c>
      <c r="S28" s="273">
        <v>0</v>
      </c>
      <c r="T28" s="273">
        <v>0</v>
      </c>
      <c r="U28" s="273">
        <v>0</v>
      </c>
      <c r="V28" s="272">
        <v>87597143</v>
      </c>
      <c r="W28" s="273">
        <v>0</v>
      </c>
      <c r="X28" s="273">
        <v>0</v>
      </c>
      <c r="Y28" s="273">
        <v>0</v>
      </c>
      <c r="Z28" s="273">
        <v>0</v>
      </c>
      <c r="AA28" s="273">
        <v>0</v>
      </c>
    </row>
    <row r="29" spans="1:27" ht="16.5" hidden="1" customHeight="1" x14ac:dyDescent="0.25">
      <c r="A29" s="271" t="s">
        <v>378</v>
      </c>
      <c r="B29" s="271" t="s">
        <v>435</v>
      </c>
      <c r="C29" s="271" t="s">
        <v>380</v>
      </c>
      <c r="D29" s="271" t="s">
        <v>403</v>
      </c>
      <c r="E29" s="271" t="s">
        <v>378</v>
      </c>
      <c r="F29" s="272">
        <v>87597143</v>
      </c>
      <c r="G29" s="273">
        <v>0</v>
      </c>
      <c r="H29" s="273">
        <v>0</v>
      </c>
      <c r="I29" s="273">
        <v>0</v>
      </c>
      <c r="J29" s="273">
        <v>0</v>
      </c>
      <c r="K29" s="273">
        <v>0</v>
      </c>
      <c r="L29" s="273">
        <v>0</v>
      </c>
      <c r="M29" s="272">
        <v>87597143</v>
      </c>
      <c r="N29" s="273">
        <v>0</v>
      </c>
      <c r="O29" s="273">
        <v>0</v>
      </c>
      <c r="P29" s="273">
        <v>0</v>
      </c>
      <c r="Q29" s="273">
        <v>0</v>
      </c>
      <c r="R29" s="272">
        <v>87597143</v>
      </c>
      <c r="S29" s="273">
        <v>0</v>
      </c>
      <c r="T29" s="273">
        <v>0</v>
      </c>
      <c r="U29" s="273">
        <v>0</v>
      </c>
      <c r="V29" s="272">
        <v>87597143</v>
      </c>
      <c r="W29" s="273">
        <v>0</v>
      </c>
      <c r="X29" s="273">
        <v>0</v>
      </c>
      <c r="Y29" s="273">
        <v>0</v>
      </c>
      <c r="Z29" s="273">
        <v>0</v>
      </c>
      <c r="AA29" s="273">
        <v>0</v>
      </c>
    </row>
    <row r="30" spans="1:27" ht="16.5" hidden="1" customHeight="1" x14ac:dyDescent="0.25">
      <c r="A30" s="271" t="s">
        <v>436</v>
      </c>
      <c r="B30" s="271" t="s">
        <v>437</v>
      </c>
      <c r="C30" s="271" t="s">
        <v>380</v>
      </c>
      <c r="D30" s="271" t="s">
        <v>438</v>
      </c>
      <c r="E30" s="271" t="s">
        <v>395</v>
      </c>
      <c r="F30" s="272">
        <v>62706489</v>
      </c>
      <c r="G30" s="273">
        <v>0</v>
      </c>
      <c r="H30" s="273">
        <v>0</v>
      </c>
      <c r="I30" s="273">
        <v>0</v>
      </c>
      <c r="J30" s="273">
        <v>0</v>
      </c>
      <c r="K30" s="273">
        <v>0</v>
      </c>
      <c r="L30" s="273">
        <v>0</v>
      </c>
      <c r="M30" s="272">
        <v>62706489</v>
      </c>
      <c r="N30" s="273">
        <v>0</v>
      </c>
      <c r="O30" s="273">
        <v>0</v>
      </c>
      <c r="P30" s="273">
        <v>0</v>
      </c>
      <c r="Q30" s="273">
        <v>0</v>
      </c>
      <c r="R30" s="272">
        <v>62706489</v>
      </c>
      <c r="S30" s="273">
        <v>0</v>
      </c>
      <c r="T30" s="273">
        <v>0</v>
      </c>
      <c r="U30" s="273">
        <v>0</v>
      </c>
      <c r="V30" s="272">
        <v>62706489</v>
      </c>
      <c r="W30" s="273">
        <v>0</v>
      </c>
      <c r="X30" s="273">
        <v>0</v>
      </c>
      <c r="Y30" s="273">
        <v>0</v>
      </c>
      <c r="Z30" s="273">
        <v>0</v>
      </c>
      <c r="AA30" s="273">
        <v>0</v>
      </c>
    </row>
    <row r="31" spans="1:27" ht="16.5" hidden="1" customHeight="1" x14ac:dyDescent="0.25">
      <c r="A31" s="271" t="s">
        <v>439</v>
      </c>
      <c r="B31" s="271" t="s">
        <v>440</v>
      </c>
      <c r="C31" s="271" t="s">
        <v>380</v>
      </c>
      <c r="D31" s="271" t="s">
        <v>441</v>
      </c>
      <c r="E31" s="271" t="s">
        <v>442</v>
      </c>
      <c r="F31" s="272">
        <v>20000000</v>
      </c>
      <c r="G31" s="273">
        <v>0</v>
      </c>
      <c r="H31" s="273">
        <v>0</v>
      </c>
      <c r="I31" s="273">
        <v>0</v>
      </c>
      <c r="J31" s="273">
        <v>0</v>
      </c>
      <c r="K31" s="273">
        <v>0</v>
      </c>
      <c r="L31" s="273">
        <v>0</v>
      </c>
      <c r="M31" s="272">
        <v>20000000</v>
      </c>
      <c r="N31" s="273">
        <v>0</v>
      </c>
      <c r="O31" s="273">
        <v>0</v>
      </c>
      <c r="P31" s="273">
        <v>0</v>
      </c>
      <c r="Q31" s="273">
        <v>0</v>
      </c>
      <c r="R31" s="272">
        <v>20000000</v>
      </c>
      <c r="S31" s="273">
        <v>0</v>
      </c>
      <c r="T31" s="273">
        <v>0</v>
      </c>
      <c r="U31" s="273">
        <v>0</v>
      </c>
      <c r="V31" s="272">
        <v>20000000</v>
      </c>
      <c r="W31" s="273">
        <v>0</v>
      </c>
      <c r="X31" s="273">
        <v>0</v>
      </c>
      <c r="Y31" s="273">
        <v>0</v>
      </c>
      <c r="Z31" s="273">
        <v>0</v>
      </c>
      <c r="AA31" s="273">
        <v>0</v>
      </c>
    </row>
    <row r="32" spans="1:27" ht="16.5" hidden="1" customHeight="1" x14ac:dyDescent="0.25">
      <c r="A32" s="271" t="s">
        <v>443</v>
      </c>
      <c r="B32" s="271" t="s">
        <v>444</v>
      </c>
      <c r="C32" s="271" t="s">
        <v>380</v>
      </c>
      <c r="D32" s="271" t="s">
        <v>445</v>
      </c>
      <c r="E32" s="271" t="s">
        <v>395</v>
      </c>
      <c r="F32" s="272">
        <v>4890654</v>
      </c>
      <c r="G32" s="273">
        <v>0</v>
      </c>
      <c r="H32" s="273">
        <v>0</v>
      </c>
      <c r="I32" s="273">
        <v>0</v>
      </c>
      <c r="J32" s="273">
        <v>0</v>
      </c>
      <c r="K32" s="273">
        <v>0</v>
      </c>
      <c r="L32" s="273">
        <v>0</v>
      </c>
      <c r="M32" s="272">
        <v>4890654</v>
      </c>
      <c r="N32" s="273">
        <v>0</v>
      </c>
      <c r="O32" s="273">
        <v>0</v>
      </c>
      <c r="P32" s="273">
        <v>0</v>
      </c>
      <c r="Q32" s="273">
        <v>0</v>
      </c>
      <c r="R32" s="272">
        <v>4890654</v>
      </c>
      <c r="S32" s="273">
        <v>0</v>
      </c>
      <c r="T32" s="273">
        <v>0</v>
      </c>
      <c r="U32" s="273">
        <v>0</v>
      </c>
      <c r="V32" s="272">
        <v>4890654</v>
      </c>
      <c r="W32" s="273">
        <v>0</v>
      </c>
      <c r="X32" s="273">
        <v>0</v>
      </c>
      <c r="Y32" s="273">
        <v>0</v>
      </c>
      <c r="Z32" s="273">
        <v>0</v>
      </c>
      <c r="AA32" s="273">
        <v>0</v>
      </c>
    </row>
    <row r="33" spans="1:27" ht="16.5" customHeight="1" x14ac:dyDescent="0.25">
      <c r="A33" s="271" t="s">
        <v>378</v>
      </c>
      <c r="B33" s="271" t="s">
        <v>446</v>
      </c>
      <c r="C33" s="271" t="s">
        <v>380</v>
      </c>
      <c r="D33" s="271" t="s">
        <v>447</v>
      </c>
      <c r="E33" s="271" t="s">
        <v>378</v>
      </c>
      <c r="F33" s="272">
        <v>953512250</v>
      </c>
      <c r="G33" s="273">
        <v>0</v>
      </c>
      <c r="H33" s="273">
        <v>0</v>
      </c>
      <c r="I33" s="273">
        <v>0</v>
      </c>
      <c r="J33" s="273">
        <v>0</v>
      </c>
      <c r="K33" s="273">
        <v>0</v>
      </c>
      <c r="L33" s="273">
        <v>0</v>
      </c>
      <c r="M33" s="272">
        <v>953512250</v>
      </c>
      <c r="N33" s="273">
        <v>0</v>
      </c>
      <c r="O33" s="272">
        <v>541442286</v>
      </c>
      <c r="P33" s="272">
        <v>541442286</v>
      </c>
      <c r="Q33" s="273">
        <v>0</v>
      </c>
      <c r="R33" s="272">
        <v>412069964</v>
      </c>
      <c r="S33" s="273">
        <v>0</v>
      </c>
      <c r="T33" s="272">
        <v>541442286</v>
      </c>
      <c r="U33" s="272">
        <v>541442286</v>
      </c>
      <c r="V33" s="272">
        <v>412069964</v>
      </c>
      <c r="W33" s="272">
        <v>29460762</v>
      </c>
      <c r="X33" s="273">
        <v>0</v>
      </c>
      <c r="Y33" s="272">
        <v>29460762</v>
      </c>
      <c r="Z33" s="272">
        <v>29460762</v>
      </c>
      <c r="AA33" s="272">
        <v>511981524</v>
      </c>
    </row>
    <row r="34" spans="1:27" ht="16.5" hidden="1" customHeight="1" x14ac:dyDescent="0.25">
      <c r="A34" s="271" t="s">
        <v>378</v>
      </c>
      <c r="B34" s="271" t="s">
        <v>448</v>
      </c>
      <c r="C34" s="271" t="s">
        <v>380</v>
      </c>
      <c r="D34" s="271" t="s">
        <v>449</v>
      </c>
      <c r="E34" s="271" t="s">
        <v>378</v>
      </c>
      <c r="F34" s="272">
        <v>32500000</v>
      </c>
      <c r="G34" s="273">
        <v>0</v>
      </c>
      <c r="H34" s="273">
        <v>0</v>
      </c>
      <c r="I34" s="273">
        <v>0</v>
      </c>
      <c r="J34" s="273">
        <v>0</v>
      </c>
      <c r="K34" s="273">
        <v>0</v>
      </c>
      <c r="L34" s="273">
        <v>0</v>
      </c>
      <c r="M34" s="272">
        <v>32500000</v>
      </c>
      <c r="N34" s="273">
        <v>0</v>
      </c>
      <c r="O34" s="273">
        <v>0</v>
      </c>
      <c r="P34" s="273">
        <v>0</v>
      </c>
      <c r="Q34" s="273">
        <v>0</v>
      </c>
      <c r="R34" s="272">
        <v>32500000</v>
      </c>
      <c r="S34" s="273">
        <v>0</v>
      </c>
      <c r="T34" s="273">
        <v>0</v>
      </c>
      <c r="U34" s="273">
        <v>0</v>
      </c>
      <c r="V34" s="272">
        <v>32500000</v>
      </c>
      <c r="W34" s="273">
        <v>0</v>
      </c>
      <c r="X34" s="273">
        <v>0</v>
      </c>
      <c r="Y34" s="273">
        <v>0</v>
      </c>
      <c r="Z34" s="273">
        <v>0</v>
      </c>
      <c r="AA34" s="273">
        <v>0</v>
      </c>
    </row>
    <row r="35" spans="1:27" ht="16.5" hidden="1" customHeight="1" x14ac:dyDescent="0.25">
      <c r="A35" s="271" t="s">
        <v>378</v>
      </c>
      <c r="B35" s="271" t="s">
        <v>450</v>
      </c>
      <c r="C35" s="271" t="s">
        <v>380</v>
      </c>
      <c r="D35" s="271" t="s">
        <v>451</v>
      </c>
      <c r="E35" s="271" t="s">
        <v>378</v>
      </c>
      <c r="F35" s="272">
        <v>32500000</v>
      </c>
      <c r="G35" s="273">
        <v>0</v>
      </c>
      <c r="H35" s="273">
        <v>0</v>
      </c>
      <c r="I35" s="273">
        <v>0</v>
      </c>
      <c r="J35" s="273">
        <v>0</v>
      </c>
      <c r="K35" s="273">
        <v>0</v>
      </c>
      <c r="L35" s="273">
        <v>0</v>
      </c>
      <c r="M35" s="272">
        <v>32500000</v>
      </c>
      <c r="N35" s="273">
        <v>0</v>
      </c>
      <c r="O35" s="273">
        <v>0</v>
      </c>
      <c r="P35" s="273">
        <v>0</v>
      </c>
      <c r="Q35" s="273">
        <v>0</v>
      </c>
      <c r="R35" s="272">
        <v>32500000</v>
      </c>
      <c r="S35" s="273">
        <v>0</v>
      </c>
      <c r="T35" s="273">
        <v>0</v>
      </c>
      <c r="U35" s="273">
        <v>0</v>
      </c>
      <c r="V35" s="272">
        <v>32500000</v>
      </c>
      <c r="W35" s="273">
        <v>0</v>
      </c>
      <c r="X35" s="273">
        <v>0</v>
      </c>
      <c r="Y35" s="273">
        <v>0</v>
      </c>
      <c r="Z35" s="273">
        <v>0</v>
      </c>
      <c r="AA35" s="273">
        <v>0</v>
      </c>
    </row>
    <row r="36" spans="1:27" ht="16.5" hidden="1" customHeight="1" x14ac:dyDescent="0.25">
      <c r="A36" s="271" t="s">
        <v>378</v>
      </c>
      <c r="B36" s="271" t="s">
        <v>452</v>
      </c>
      <c r="C36" s="271" t="s">
        <v>380</v>
      </c>
      <c r="D36" s="271" t="s">
        <v>453</v>
      </c>
      <c r="E36" s="271" t="s">
        <v>378</v>
      </c>
      <c r="F36" s="272">
        <v>32500000</v>
      </c>
      <c r="G36" s="273">
        <v>0</v>
      </c>
      <c r="H36" s="273">
        <v>0</v>
      </c>
      <c r="I36" s="273">
        <v>0</v>
      </c>
      <c r="J36" s="273">
        <v>0</v>
      </c>
      <c r="K36" s="273">
        <v>0</v>
      </c>
      <c r="L36" s="273">
        <v>0</v>
      </c>
      <c r="M36" s="272">
        <v>32500000</v>
      </c>
      <c r="N36" s="273">
        <v>0</v>
      </c>
      <c r="O36" s="273">
        <v>0</v>
      </c>
      <c r="P36" s="273">
        <v>0</v>
      </c>
      <c r="Q36" s="273">
        <v>0</v>
      </c>
      <c r="R36" s="272">
        <v>32500000</v>
      </c>
      <c r="S36" s="273">
        <v>0</v>
      </c>
      <c r="T36" s="273">
        <v>0</v>
      </c>
      <c r="U36" s="273">
        <v>0</v>
      </c>
      <c r="V36" s="272">
        <v>32500000</v>
      </c>
      <c r="W36" s="273">
        <v>0</v>
      </c>
      <c r="X36" s="273">
        <v>0</v>
      </c>
      <c r="Y36" s="273">
        <v>0</v>
      </c>
      <c r="Z36" s="273">
        <v>0</v>
      </c>
      <c r="AA36" s="273">
        <v>0</v>
      </c>
    </row>
    <row r="37" spans="1:27" ht="16.5" hidden="1" customHeight="1" x14ac:dyDescent="0.25">
      <c r="A37" s="271" t="s">
        <v>378</v>
      </c>
      <c r="B37" s="271" t="s">
        <v>454</v>
      </c>
      <c r="C37" s="271" t="s">
        <v>380</v>
      </c>
      <c r="D37" s="271" t="s">
        <v>455</v>
      </c>
      <c r="E37" s="271" t="s">
        <v>378</v>
      </c>
      <c r="F37" s="272">
        <v>32500000</v>
      </c>
      <c r="G37" s="273">
        <v>0</v>
      </c>
      <c r="H37" s="273">
        <v>0</v>
      </c>
      <c r="I37" s="273">
        <v>0</v>
      </c>
      <c r="J37" s="273">
        <v>0</v>
      </c>
      <c r="K37" s="273">
        <v>0</v>
      </c>
      <c r="L37" s="273">
        <v>0</v>
      </c>
      <c r="M37" s="272">
        <v>32500000</v>
      </c>
      <c r="N37" s="273">
        <v>0</v>
      </c>
      <c r="O37" s="273">
        <v>0</v>
      </c>
      <c r="P37" s="273">
        <v>0</v>
      </c>
      <c r="Q37" s="273">
        <v>0</v>
      </c>
      <c r="R37" s="272">
        <v>32500000</v>
      </c>
      <c r="S37" s="273">
        <v>0</v>
      </c>
      <c r="T37" s="273">
        <v>0</v>
      </c>
      <c r="U37" s="273">
        <v>0</v>
      </c>
      <c r="V37" s="272">
        <v>32500000</v>
      </c>
      <c r="W37" s="273">
        <v>0</v>
      </c>
      <c r="X37" s="273">
        <v>0</v>
      </c>
      <c r="Y37" s="273">
        <v>0</v>
      </c>
      <c r="Z37" s="273">
        <v>0</v>
      </c>
      <c r="AA37" s="273">
        <v>0</v>
      </c>
    </row>
    <row r="38" spans="1:27" ht="16.5" hidden="1" customHeight="1" x14ac:dyDescent="0.25">
      <c r="A38" s="271" t="s">
        <v>378</v>
      </c>
      <c r="B38" s="271" t="s">
        <v>456</v>
      </c>
      <c r="C38" s="271" t="s">
        <v>380</v>
      </c>
      <c r="D38" s="271" t="s">
        <v>457</v>
      </c>
      <c r="E38" s="271" t="s">
        <v>378</v>
      </c>
      <c r="F38" s="272">
        <v>32500000</v>
      </c>
      <c r="G38" s="273">
        <v>0</v>
      </c>
      <c r="H38" s="273">
        <v>0</v>
      </c>
      <c r="I38" s="273">
        <v>0</v>
      </c>
      <c r="J38" s="273">
        <v>0</v>
      </c>
      <c r="K38" s="273">
        <v>0</v>
      </c>
      <c r="L38" s="273">
        <v>0</v>
      </c>
      <c r="M38" s="272">
        <v>32500000</v>
      </c>
      <c r="N38" s="273">
        <v>0</v>
      </c>
      <c r="O38" s="273">
        <v>0</v>
      </c>
      <c r="P38" s="273">
        <v>0</v>
      </c>
      <c r="Q38" s="273">
        <v>0</v>
      </c>
      <c r="R38" s="272">
        <v>32500000</v>
      </c>
      <c r="S38" s="273">
        <v>0</v>
      </c>
      <c r="T38" s="273">
        <v>0</v>
      </c>
      <c r="U38" s="273">
        <v>0</v>
      </c>
      <c r="V38" s="272">
        <v>32500000</v>
      </c>
      <c r="W38" s="273">
        <v>0</v>
      </c>
      <c r="X38" s="273">
        <v>0</v>
      </c>
      <c r="Y38" s="273">
        <v>0</v>
      </c>
      <c r="Z38" s="273">
        <v>0</v>
      </c>
      <c r="AA38" s="273">
        <v>0</v>
      </c>
    </row>
    <row r="39" spans="1:27" ht="16.5" hidden="1" customHeight="1" x14ac:dyDescent="0.25">
      <c r="A39" s="271" t="s">
        <v>378</v>
      </c>
      <c r="B39" s="271" t="s">
        <v>458</v>
      </c>
      <c r="C39" s="271" t="s">
        <v>380</v>
      </c>
      <c r="D39" s="271" t="s">
        <v>459</v>
      </c>
      <c r="E39" s="271" t="s">
        <v>378</v>
      </c>
      <c r="F39" s="272">
        <v>32500000</v>
      </c>
      <c r="G39" s="273">
        <v>0</v>
      </c>
      <c r="H39" s="273">
        <v>0</v>
      </c>
      <c r="I39" s="273">
        <v>0</v>
      </c>
      <c r="J39" s="273">
        <v>0</v>
      </c>
      <c r="K39" s="273">
        <v>0</v>
      </c>
      <c r="L39" s="273">
        <v>0</v>
      </c>
      <c r="M39" s="272">
        <v>32500000</v>
      </c>
      <c r="N39" s="273">
        <v>0</v>
      </c>
      <c r="O39" s="273">
        <v>0</v>
      </c>
      <c r="P39" s="273">
        <v>0</v>
      </c>
      <c r="Q39" s="273">
        <v>0</v>
      </c>
      <c r="R39" s="272">
        <v>32500000</v>
      </c>
      <c r="S39" s="273">
        <v>0</v>
      </c>
      <c r="T39" s="273">
        <v>0</v>
      </c>
      <c r="U39" s="273">
        <v>0</v>
      </c>
      <c r="V39" s="272">
        <v>32500000</v>
      </c>
      <c r="W39" s="273">
        <v>0</v>
      </c>
      <c r="X39" s="273">
        <v>0</v>
      </c>
      <c r="Y39" s="273">
        <v>0</v>
      </c>
      <c r="Z39" s="273">
        <v>0</v>
      </c>
      <c r="AA39" s="273">
        <v>0</v>
      </c>
    </row>
    <row r="40" spans="1:27" ht="16.5" hidden="1" customHeight="1" x14ac:dyDescent="0.25">
      <c r="A40" s="271" t="s">
        <v>460</v>
      </c>
      <c r="B40" s="271" t="s">
        <v>461</v>
      </c>
      <c r="C40" s="271" t="s">
        <v>380</v>
      </c>
      <c r="D40" s="271" t="s">
        <v>462</v>
      </c>
      <c r="E40" s="271" t="s">
        <v>395</v>
      </c>
      <c r="F40" s="272">
        <v>32500000</v>
      </c>
      <c r="G40" s="273">
        <v>0</v>
      </c>
      <c r="H40" s="273">
        <v>0</v>
      </c>
      <c r="I40" s="273">
        <v>0</v>
      </c>
      <c r="J40" s="273">
        <v>0</v>
      </c>
      <c r="K40" s="273">
        <v>0</v>
      </c>
      <c r="L40" s="273">
        <v>0</v>
      </c>
      <c r="M40" s="272">
        <v>32500000</v>
      </c>
      <c r="N40" s="273">
        <v>0</v>
      </c>
      <c r="O40" s="273">
        <v>0</v>
      </c>
      <c r="P40" s="273">
        <v>0</v>
      </c>
      <c r="Q40" s="273">
        <v>0</v>
      </c>
      <c r="R40" s="272">
        <v>32500000</v>
      </c>
      <c r="S40" s="273">
        <v>0</v>
      </c>
      <c r="T40" s="273">
        <v>0</v>
      </c>
      <c r="U40" s="273">
        <v>0</v>
      </c>
      <c r="V40" s="272">
        <v>32500000</v>
      </c>
      <c r="W40" s="273">
        <v>0</v>
      </c>
      <c r="X40" s="273">
        <v>0</v>
      </c>
      <c r="Y40" s="273">
        <v>0</v>
      </c>
      <c r="Z40" s="273">
        <v>0</v>
      </c>
      <c r="AA40" s="273">
        <v>0</v>
      </c>
    </row>
    <row r="41" spans="1:27" ht="16.5" hidden="1" customHeight="1" x14ac:dyDescent="0.25">
      <c r="A41" s="271" t="s">
        <v>378</v>
      </c>
      <c r="B41" s="271" t="s">
        <v>463</v>
      </c>
      <c r="C41" s="271" t="s">
        <v>380</v>
      </c>
      <c r="D41" s="271" t="s">
        <v>464</v>
      </c>
      <c r="E41" s="271" t="s">
        <v>378</v>
      </c>
      <c r="F41" s="272">
        <v>921012250</v>
      </c>
      <c r="G41" s="273">
        <v>0</v>
      </c>
      <c r="H41" s="273">
        <v>0</v>
      </c>
      <c r="I41" s="273">
        <v>0</v>
      </c>
      <c r="J41" s="273">
        <v>0</v>
      </c>
      <c r="K41" s="273">
        <v>0</v>
      </c>
      <c r="L41" s="273">
        <v>0</v>
      </c>
      <c r="M41" s="272">
        <v>921012250</v>
      </c>
      <c r="N41" s="273">
        <v>0</v>
      </c>
      <c r="O41" s="272">
        <v>541442286</v>
      </c>
      <c r="P41" s="272">
        <v>541442286</v>
      </c>
      <c r="Q41" s="273">
        <v>0</v>
      </c>
      <c r="R41" s="272">
        <v>379569964</v>
      </c>
      <c r="S41" s="273">
        <v>0</v>
      </c>
      <c r="T41" s="272">
        <v>541442286</v>
      </c>
      <c r="U41" s="272">
        <v>541442286</v>
      </c>
      <c r="V41" s="272">
        <v>379569964</v>
      </c>
      <c r="W41" s="272">
        <v>29460762</v>
      </c>
      <c r="X41" s="273">
        <v>0</v>
      </c>
      <c r="Y41" s="272">
        <v>29460762</v>
      </c>
      <c r="Z41" s="272">
        <v>29460762</v>
      </c>
      <c r="AA41" s="272">
        <v>511981524</v>
      </c>
    </row>
    <row r="42" spans="1:27" ht="16.5" hidden="1" customHeight="1" x14ac:dyDescent="0.25">
      <c r="A42" s="271" t="s">
        <v>378</v>
      </c>
      <c r="B42" s="271" t="s">
        <v>465</v>
      </c>
      <c r="C42" s="271" t="s">
        <v>380</v>
      </c>
      <c r="D42" s="271" t="s">
        <v>466</v>
      </c>
      <c r="E42" s="271" t="s">
        <v>378</v>
      </c>
      <c r="F42" s="272">
        <v>46032000</v>
      </c>
      <c r="G42" s="273">
        <v>0</v>
      </c>
      <c r="H42" s="273">
        <v>0</v>
      </c>
      <c r="I42" s="273">
        <v>0</v>
      </c>
      <c r="J42" s="273">
        <v>0</v>
      </c>
      <c r="K42" s="273">
        <v>0</v>
      </c>
      <c r="L42" s="273">
        <v>0</v>
      </c>
      <c r="M42" s="272">
        <v>46032000</v>
      </c>
      <c r="N42" s="273">
        <v>0</v>
      </c>
      <c r="O42" s="272">
        <v>4176000</v>
      </c>
      <c r="P42" s="272">
        <v>4176000</v>
      </c>
      <c r="Q42" s="273">
        <v>0</v>
      </c>
      <c r="R42" s="272">
        <v>41856000</v>
      </c>
      <c r="S42" s="273">
        <v>0</v>
      </c>
      <c r="T42" s="272">
        <v>4176000</v>
      </c>
      <c r="U42" s="272">
        <v>4176000</v>
      </c>
      <c r="V42" s="272">
        <v>41856000</v>
      </c>
      <c r="W42" s="272">
        <v>522000</v>
      </c>
      <c r="X42" s="273">
        <v>0</v>
      </c>
      <c r="Y42" s="272">
        <v>522000</v>
      </c>
      <c r="Z42" s="272">
        <v>522000</v>
      </c>
      <c r="AA42" s="272">
        <v>3654000</v>
      </c>
    </row>
    <row r="43" spans="1:27" ht="16.5" hidden="1" customHeight="1" x14ac:dyDescent="0.25">
      <c r="A43" s="271" t="s">
        <v>467</v>
      </c>
      <c r="B43" s="271" t="s">
        <v>468</v>
      </c>
      <c r="C43" s="271" t="s">
        <v>380</v>
      </c>
      <c r="D43" s="271" t="s">
        <v>469</v>
      </c>
      <c r="E43" s="271" t="s">
        <v>395</v>
      </c>
      <c r="F43" s="272">
        <v>46032000</v>
      </c>
      <c r="G43" s="273">
        <v>0</v>
      </c>
      <c r="H43" s="273">
        <v>0</v>
      </c>
      <c r="I43" s="273">
        <v>0</v>
      </c>
      <c r="J43" s="273">
        <v>0</v>
      </c>
      <c r="K43" s="273">
        <v>0</v>
      </c>
      <c r="L43" s="273">
        <v>0</v>
      </c>
      <c r="M43" s="272">
        <v>46032000</v>
      </c>
      <c r="N43" s="273">
        <v>0</v>
      </c>
      <c r="O43" s="272">
        <v>4176000</v>
      </c>
      <c r="P43" s="272">
        <v>4176000</v>
      </c>
      <c r="Q43" s="273">
        <v>0</v>
      </c>
      <c r="R43" s="272">
        <v>41856000</v>
      </c>
      <c r="S43" s="273">
        <v>0</v>
      </c>
      <c r="T43" s="272">
        <v>4176000</v>
      </c>
      <c r="U43" s="272">
        <v>4176000</v>
      </c>
      <c r="V43" s="272">
        <v>41856000</v>
      </c>
      <c r="W43" s="272">
        <v>522000</v>
      </c>
      <c r="X43" s="273">
        <v>0</v>
      </c>
      <c r="Y43" s="272">
        <v>522000</v>
      </c>
      <c r="Z43" s="272">
        <v>522000</v>
      </c>
      <c r="AA43" s="272">
        <v>3654000</v>
      </c>
    </row>
    <row r="44" spans="1:27" ht="16.5" hidden="1" customHeight="1" x14ac:dyDescent="0.25">
      <c r="A44" s="271" t="s">
        <v>378</v>
      </c>
      <c r="B44" s="271" t="s">
        <v>470</v>
      </c>
      <c r="C44" s="271" t="s">
        <v>380</v>
      </c>
      <c r="D44" s="271" t="s">
        <v>471</v>
      </c>
      <c r="E44" s="271" t="s">
        <v>378</v>
      </c>
      <c r="F44" s="272">
        <v>874980250</v>
      </c>
      <c r="G44" s="273">
        <v>0</v>
      </c>
      <c r="H44" s="273">
        <v>0</v>
      </c>
      <c r="I44" s="273">
        <v>0</v>
      </c>
      <c r="J44" s="273">
        <v>0</v>
      </c>
      <c r="K44" s="273">
        <v>0</v>
      </c>
      <c r="L44" s="273">
        <v>0</v>
      </c>
      <c r="M44" s="272">
        <v>874980250</v>
      </c>
      <c r="N44" s="273">
        <v>0</v>
      </c>
      <c r="O44" s="272">
        <v>537266286</v>
      </c>
      <c r="P44" s="272">
        <v>537266286</v>
      </c>
      <c r="Q44" s="273">
        <v>0</v>
      </c>
      <c r="R44" s="272">
        <v>337713964</v>
      </c>
      <c r="S44" s="273">
        <v>0</v>
      </c>
      <c r="T44" s="272">
        <v>537266286</v>
      </c>
      <c r="U44" s="272">
        <v>537266286</v>
      </c>
      <c r="V44" s="272">
        <v>337713964</v>
      </c>
      <c r="W44" s="272">
        <v>28938762</v>
      </c>
      <c r="X44" s="273">
        <v>0</v>
      </c>
      <c r="Y44" s="272">
        <v>28938762</v>
      </c>
      <c r="Z44" s="272">
        <v>28938762</v>
      </c>
      <c r="AA44" s="272">
        <v>508327524</v>
      </c>
    </row>
    <row r="45" spans="1:27" ht="16.5" hidden="1" customHeight="1" x14ac:dyDescent="0.25">
      <c r="A45" s="271" t="s">
        <v>378</v>
      </c>
      <c r="B45" s="271" t="s">
        <v>472</v>
      </c>
      <c r="C45" s="271" t="s">
        <v>380</v>
      </c>
      <c r="D45" s="271" t="s">
        <v>473</v>
      </c>
      <c r="E45" s="271" t="s">
        <v>378</v>
      </c>
      <c r="F45" s="272">
        <v>33288000</v>
      </c>
      <c r="G45" s="273">
        <v>0</v>
      </c>
      <c r="H45" s="273">
        <v>0</v>
      </c>
      <c r="I45" s="273">
        <v>0</v>
      </c>
      <c r="J45" s="273">
        <v>0</v>
      </c>
      <c r="K45" s="273">
        <v>0</v>
      </c>
      <c r="L45" s="273">
        <v>0</v>
      </c>
      <c r="M45" s="272">
        <v>33288000</v>
      </c>
      <c r="N45" s="273">
        <v>0</v>
      </c>
      <c r="O45" s="272">
        <v>2837429</v>
      </c>
      <c r="P45" s="272">
        <v>2837429</v>
      </c>
      <c r="Q45" s="273">
        <v>0</v>
      </c>
      <c r="R45" s="272">
        <v>30450571</v>
      </c>
      <c r="S45" s="273">
        <v>0</v>
      </c>
      <c r="T45" s="272">
        <v>2837429</v>
      </c>
      <c r="U45" s="272">
        <v>2837429</v>
      </c>
      <c r="V45" s="272">
        <v>30450571</v>
      </c>
      <c r="W45" s="272">
        <v>401429</v>
      </c>
      <c r="X45" s="273">
        <v>0</v>
      </c>
      <c r="Y45" s="272">
        <v>401429</v>
      </c>
      <c r="Z45" s="272">
        <v>401429</v>
      </c>
      <c r="AA45" s="272">
        <v>2436000</v>
      </c>
    </row>
    <row r="46" spans="1:27" ht="16.5" hidden="1" customHeight="1" x14ac:dyDescent="0.25">
      <c r="A46" s="271" t="s">
        <v>474</v>
      </c>
      <c r="B46" s="271" t="s">
        <v>475</v>
      </c>
      <c r="C46" s="271" t="s">
        <v>380</v>
      </c>
      <c r="D46" s="271" t="s">
        <v>473</v>
      </c>
      <c r="E46" s="271" t="s">
        <v>395</v>
      </c>
      <c r="F46" s="272">
        <v>10188000</v>
      </c>
      <c r="G46" s="273">
        <v>0</v>
      </c>
      <c r="H46" s="273">
        <v>0</v>
      </c>
      <c r="I46" s="273">
        <v>0</v>
      </c>
      <c r="J46" s="273">
        <v>0</v>
      </c>
      <c r="K46" s="273">
        <v>0</v>
      </c>
      <c r="L46" s="273">
        <v>0</v>
      </c>
      <c r="M46" s="272">
        <v>10188000</v>
      </c>
      <c r="N46" s="273">
        <v>0</v>
      </c>
      <c r="O46" s="272">
        <v>2784000</v>
      </c>
      <c r="P46" s="272">
        <v>2784000</v>
      </c>
      <c r="Q46" s="273">
        <v>0</v>
      </c>
      <c r="R46" s="272">
        <v>7404000</v>
      </c>
      <c r="S46" s="273">
        <v>0</v>
      </c>
      <c r="T46" s="272">
        <v>2784000</v>
      </c>
      <c r="U46" s="272">
        <v>2784000</v>
      </c>
      <c r="V46" s="272">
        <v>7404000</v>
      </c>
      <c r="W46" s="272">
        <v>348000</v>
      </c>
      <c r="X46" s="273">
        <v>0</v>
      </c>
      <c r="Y46" s="272">
        <v>348000</v>
      </c>
      <c r="Z46" s="272">
        <v>348000</v>
      </c>
      <c r="AA46" s="272">
        <v>2436000</v>
      </c>
    </row>
    <row r="47" spans="1:27" ht="16.5" hidden="1" customHeight="1" x14ac:dyDescent="0.25">
      <c r="A47" s="271" t="s">
        <v>476</v>
      </c>
      <c r="B47" s="271" t="s">
        <v>477</v>
      </c>
      <c r="C47" s="271" t="s">
        <v>380</v>
      </c>
      <c r="D47" s="271" t="s">
        <v>478</v>
      </c>
      <c r="E47" s="271" t="s">
        <v>395</v>
      </c>
      <c r="F47" s="272">
        <v>23100000</v>
      </c>
      <c r="G47" s="273">
        <v>0</v>
      </c>
      <c r="H47" s="273">
        <v>0</v>
      </c>
      <c r="I47" s="273">
        <v>0</v>
      </c>
      <c r="J47" s="273">
        <v>0</v>
      </c>
      <c r="K47" s="273">
        <v>0</v>
      </c>
      <c r="L47" s="273">
        <v>0</v>
      </c>
      <c r="M47" s="272">
        <v>23100000</v>
      </c>
      <c r="N47" s="273">
        <v>0</v>
      </c>
      <c r="O47" s="272">
        <v>53429</v>
      </c>
      <c r="P47" s="272">
        <v>53429</v>
      </c>
      <c r="Q47" s="273">
        <v>0</v>
      </c>
      <c r="R47" s="272">
        <v>23046571</v>
      </c>
      <c r="S47" s="273">
        <v>0</v>
      </c>
      <c r="T47" s="272">
        <v>53429</v>
      </c>
      <c r="U47" s="272">
        <v>53429</v>
      </c>
      <c r="V47" s="272">
        <v>23046571</v>
      </c>
      <c r="W47" s="272">
        <v>53429</v>
      </c>
      <c r="X47" s="273">
        <v>0</v>
      </c>
      <c r="Y47" s="272">
        <v>53429</v>
      </c>
      <c r="Z47" s="272">
        <v>53429</v>
      </c>
      <c r="AA47" s="273">
        <v>0</v>
      </c>
    </row>
    <row r="48" spans="1:27" ht="16.5" hidden="1" customHeight="1" x14ac:dyDescent="0.25">
      <c r="A48" s="271" t="s">
        <v>378</v>
      </c>
      <c r="B48" s="271" t="s">
        <v>479</v>
      </c>
      <c r="C48" s="271" t="s">
        <v>380</v>
      </c>
      <c r="D48" s="271" t="s">
        <v>480</v>
      </c>
      <c r="E48" s="271" t="s">
        <v>378</v>
      </c>
      <c r="F48" s="272">
        <v>348039290</v>
      </c>
      <c r="G48" s="273">
        <v>0</v>
      </c>
      <c r="H48" s="273">
        <v>0</v>
      </c>
      <c r="I48" s="273">
        <v>0</v>
      </c>
      <c r="J48" s="273">
        <v>0</v>
      </c>
      <c r="K48" s="273">
        <v>0</v>
      </c>
      <c r="L48" s="273">
        <v>0</v>
      </c>
      <c r="M48" s="272">
        <v>348039290</v>
      </c>
      <c r="N48" s="273">
        <v>0</v>
      </c>
      <c r="O48" s="272">
        <v>324818190</v>
      </c>
      <c r="P48" s="272">
        <v>324818190</v>
      </c>
      <c r="Q48" s="273">
        <v>0</v>
      </c>
      <c r="R48" s="272">
        <v>23221100</v>
      </c>
      <c r="S48" s="273">
        <v>0</v>
      </c>
      <c r="T48" s="272">
        <v>324818190</v>
      </c>
      <c r="U48" s="272">
        <v>324818190</v>
      </c>
      <c r="V48" s="272">
        <v>23221100</v>
      </c>
      <c r="W48" s="273">
        <v>0</v>
      </c>
      <c r="X48" s="273">
        <v>0</v>
      </c>
      <c r="Y48" s="273">
        <v>0</v>
      </c>
      <c r="Z48" s="273">
        <v>0</v>
      </c>
      <c r="AA48" s="272">
        <v>324818190</v>
      </c>
    </row>
    <row r="49" spans="1:27" ht="16.5" hidden="1" customHeight="1" x14ac:dyDescent="0.25">
      <c r="A49" s="271" t="s">
        <v>481</v>
      </c>
      <c r="B49" s="271" t="s">
        <v>482</v>
      </c>
      <c r="C49" s="271" t="s">
        <v>380</v>
      </c>
      <c r="D49" s="271" t="s">
        <v>483</v>
      </c>
      <c r="E49" s="271" t="s">
        <v>395</v>
      </c>
      <c r="F49" s="272">
        <v>300062900</v>
      </c>
      <c r="G49" s="273">
        <v>0</v>
      </c>
      <c r="H49" s="273">
        <v>0</v>
      </c>
      <c r="I49" s="273">
        <v>0</v>
      </c>
      <c r="J49" s="273">
        <v>0</v>
      </c>
      <c r="K49" s="273">
        <v>0</v>
      </c>
      <c r="L49" s="273">
        <v>0</v>
      </c>
      <c r="M49" s="272">
        <v>300062900</v>
      </c>
      <c r="N49" s="273">
        <v>0</v>
      </c>
      <c r="O49" s="272">
        <v>300062900</v>
      </c>
      <c r="P49" s="272">
        <v>300062900</v>
      </c>
      <c r="Q49" s="273">
        <v>0</v>
      </c>
      <c r="R49" s="273">
        <v>0</v>
      </c>
      <c r="S49" s="273">
        <v>0</v>
      </c>
      <c r="T49" s="272">
        <v>300062900</v>
      </c>
      <c r="U49" s="272">
        <v>300062900</v>
      </c>
      <c r="V49" s="273">
        <v>0</v>
      </c>
      <c r="W49" s="273">
        <v>0</v>
      </c>
      <c r="X49" s="273">
        <v>0</v>
      </c>
      <c r="Y49" s="273">
        <v>0</v>
      </c>
      <c r="Z49" s="273">
        <v>0</v>
      </c>
      <c r="AA49" s="272">
        <v>300062900</v>
      </c>
    </row>
    <row r="50" spans="1:27" ht="16.5" hidden="1" customHeight="1" x14ac:dyDescent="0.25">
      <c r="A50" s="271" t="s">
        <v>484</v>
      </c>
      <c r="B50" s="271" t="s">
        <v>485</v>
      </c>
      <c r="C50" s="271" t="s">
        <v>380</v>
      </c>
      <c r="D50" s="271" t="s">
        <v>480</v>
      </c>
      <c r="E50" s="271" t="s">
        <v>395</v>
      </c>
      <c r="F50" s="272">
        <v>47976390</v>
      </c>
      <c r="G50" s="273">
        <v>0</v>
      </c>
      <c r="H50" s="273">
        <v>0</v>
      </c>
      <c r="I50" s="273">
        <v>0</v>
      </c>
      <c r="J50" s="273">
        <v>0</v>
      </c>
      <c r="K50" s="273">
        <v>0</v>
      </c>
      <c r="L50" s="273">
        <v>0</v>
      </c>
      <c r="M50" s="272">
        <v>47976390</v>
      </c>
      <c r="N50" s="273">
        <v>0</v>
      </c>
      <c r="O50" s="272">
        <v>24755290</v>
      </c>
      <c r="P50" s="272">
        <v>24755290</v>
      </c>
      <c r="Q50" s="273">
        <v>0</v>
      </c>
      <c r="R50" s="272">
        <v>23221100</v>
      </c>
      <c r="S50" s="273">
        <v>0</v>
      </c>
      <c r="T50" s="272">
        <v>24755290</v>
      </c>
      <c r="U50" s="272">
        <v>24755290</v>
      </c>
      <c r="V50" s="272">
        <v>23221100</v>
      </c>
      <c r="W50" s="273">
        <v>0</v>
      </c>
      <c r="X50" s="273">
        <v>0</v>
      </c>
      <c r="Y50" s="273">
        <v>0</v>
      </c>
      <c r="Z50" s="273">
        <v>0</v>
      </c>
      <c r="AA50" s="272">
        <v>24755290</v>
      </c>
    </row>
    <row r="51" spans="1:27" ht="16.5" hidden="1" customHeight="1" x14ac:dyDescent="0.25">
      <c r="A51" s="271" t="s">
        <v>486</v>
      </c>
      <c r="B51" s="271" t="s">
        <v>487</v>
      </c>
      <c r="C51" s="271" t="s">
        <v>380</v>
      </c>
      <c r="D51" s="271" t="s">
        <v>488</v>
      </c>
      <c r="E51" s="271" t="s">
        <v>395</v>
      </c>
      <c r="F51" s="272">
        <v>128071960</v>
      </c>
      <c r="G51" s="273">
        <v>0</v>
      </c>
      <c r="H51" s="273">
        <v>0</v>
      </c>
      <c r="I51" s="273">
        <v>0</v>
      </c>
      <c r="J51" s="273">
        <v>0</v>
      </c>
      <c r="K51" s="273">
        <v>0</v>
      </c>
      <c r="L51" s="273">
        <v>0</v>
      </c>
      <c r="M51" s="272">
        <v>128071960</v>
      </c>
      <c r="N51" s="273">
        <v>0</v>
      </c>
      <c r="O51" s="272">
        <v>10375600</v>
      </c>
      <c r="P51" s="272">
        <v>10375600</v>
      </c>
      <c r="Q51" s="273">
        <v>0</v>
      </c>
      <c r="R51" s="272">
        <v>117696360</v>
      </c>
      <c r="S51" s="273">
        <v>0</v>
      </c>
      <c r="T51" s="272">
        <v>10375600</v>
      </c>
      <c r="U51" s="272">
        <v>10375600</v>
      </c>
      <c r="V51" s="272">
        <v>117696360</v>
      </c>
      <c r="W51" s="272">
        <v>4285600</v>
      </c>
      <c r="X51" s="273">
        <v>0</v>
      </c>
      <c r="Y51" s="272">
        <v>4285600</v>
      </c>
      <c r="Z51" s="272">
        <v>4285600</v>
      </c>
      <c r="AA51" s="272">
        <v>6090000</v>
      </c>
    </row>
    <row r="52" spans="1:27" ht="16.5" hidden="1" customHeight="1" x14ac:dyDescent="0.25">
      <c r="A52" s="271" t="s">
        <v>378</v>
      </c>
      <c r="B52" s="271" t="s">
        <v>489</v>
      </c>
      <c r="C52" s="271" t="s">
        <v>380</v>
      </c>
      <c r="D52" s="271" t="s">
        <v>490</v>
      </c>
      <c r="E52" s="271" t="s">
        <v>378</v>
      </c>
      <c r="F52" s="272">
        <v>358081000</v>
      </c>
      <c r="G52" s="273">
        <v>0</v>
      </c>
      <c r="H52" s="273">
        <v>0</v>
      </c>
      <c r="I52" s="273">
        <v>0</v>
      </c>
      <c r="J52" s="273">
        <v>0</v>
      </c>
      <c r="K52" s="273">
        <v>0</v>
      </c>
      <c r="L52" s="273">
        <v>0</v>
      </c>
      <c r="M52" s="272">
        <v>358081000</v>
      </c>
      <c r="N52" s="273">
        <v>0</v>
      </c>
      <c r="O52" s="272">
        <v>198080000</v>
      </c>
      <c r="P52" s="272">
        <v>198080000</v>
      </c>
      <c r="Q52" s="273">
        <v>0</v>
      </c>
      <c r="R52" s="272">
        <v>160001000</v>
      </c>
      <c r="S52" s="273">
        <v>0</v>
      </c>
      <c r="T52" s="272">
        <v>198080000</v>
      </c>
      <c r="U52" s="272">
        <v>198080000</v>
      </c>
      <c r="V52" s="272">
        <v>160001000</v>
      </c>
      <c r="W52" s="272">
        <v>23096666</v>
      </c>
      <c r="X52" s="273">
        <v>0</v>
      </c>
      <c r="Y52" s="272">
        <v>23096666</v>
      </c>
      <c r="Z52" s="272">
        <v>23096666</v>
      </c>
      <c r="AA52" s="272">
        <v>174983334</v>
      </c>
    </row>
    <row r="53" spans="1:27" ht="16.5" hidden="1" customHeight="1" x14ac:dyDescent="0.25">
      <c r="A53" s="271" t="s">
        <v>491</v>
      </c>
      <c r="B53" s="271" t="s">
        <v>492</v>
      </c>
      <c r="C53" s="271" t="s">
        <v>380</v>
      </c>
      <c r="D53" s="271" t="s">
        <v>490</v>
      </c>
      <c r="E53" s="271" t="s">
        <v>395</v>
      </c>
      <c r="F53" s="272">
        <v>284008943</v>
      </c>
      <c r="G53" s="273">
        <v>0</v>
      </c>
      <c r="H53" s="273">
        <v>0</v>
      </c>
      <c r="I53" s="273">
        <v>0</v>
      </c>
      <c r="J53" s="273">
        <v>0</v>
      </c>
      <c r="K53" s="273">
        <v>0</v>
      </c>
      <c r="L53" s="273">
        <v>0</v>
      </c>
      <c r="M53" s="272">
        <v>284008943</v>
      </c>
      <c r="N53" s="273">
        <v>0</v>
      </c>
      <c r="O53" s="272">
        <v>198080000</v>
      </c>
      <c r="P53" s="272">
        <v>198080000</v>
      </c>
      <c r="Q53" s="273">
        <v>0</v>
      </c>
      <c r="R53" s="272">
        <v>85928943</v>
      </c>
      <c r="S53" s="273">
        <v>0</v>
      </c>
      <c r="T53" s="272">
        <v>198080000</v>
      </c>
      <c r="U53" s="272">
        <v>198080000</v>
      </c>
      <c r="V53" s="272">
        <v>85928943</v>
      </c>
      <c r="W53" s="272">
        <v>23096666</v>
      </c>
      <c r="X53" s="273">
        <v>0</v>
      </c>
      <c r="Y53" s="272">
        <v>23096666</v>
      </c>
      <c r="Z53" s="272">
        <v>23096666</v>
      </c>
      <c r="AA53" s="272">
        <v>174983334</v>
      </c>
    </row>
    <row r="54" spans="1:27" ht="16.5" hidden="1" customHeight="1" x14ac:dyDescent="0.25">
      <c r="A54" s="271" t="s">
        <v>493</v>
      </c>
      <c r="B54" s="271" t="s">
        <v>494</v>
      </c>
      <c r="C54" s="271" t="s">
        <v>380</v>
      </c>
      <c r="D54" s="271" t="s">
        <v>490</v>
      </c>
      <c r="E54" s="271" t="s">
        <v>495</v>
      </c>
      <c r="F54" s="272">
        <v>74072057</v>
      </c>
      <c r="G54" s="273">
        <v>0</v>
      </c>
      <c r="H54" s="273">
        <v>0</v>
      </c>
      <c r="I54" s="273">
        <v>0</v>
      </c>
      <c r="J54" s="273">
        <v>0</v>
      </c>
      <c r="K54" s="273">
        <v>0</v>
      </c>
      <c r="L54" s="273">
        <v>0</v>
      </c>
      <c r="M54" s="272">
        <v>74072057</v>
      </c>
      <c r="N54" s="273">
        <v>0</v>
      </c>
      <c r="O54" s="273">
        <v>0</v>
      </c>
      <c r="P54" s="273">
        <v>0</v>
      </c>
      <c r="Q54" s="273">
        <v>0</v>
      </c>
      <c r="R54" s="272">
        <v>74072057</v>
      </c>
      <c r="S54" s="273">
        <v>0</v>
      </c>
      <c r="T54" s="273">
        <v>0</v>
      </c>
      <c r="U54" s="273">
        <v>0</v>
      </c>
      <c r="V54" s="272">
        <v>74072057</v>
      </c>
      <c r="W54" s="273">
        <v>0</v>
      </c>
      <c r="X54" s="273">
        <v>0</v>
      </c>
      <c r="Y54" s="273">
        <v>0</v>
      </c>
      <c r="Z54" s="273">
        <v>0</v>
      </c>
      <c r="AA54" s="273">
        <v>0</v>
      </c>
    </row>
    <row r="55" spans="1:27" ht="16.5" hidden="1" customHeight="1" x14ac:dyDescent="0.25">
      <c r="A55" s="271" t="s">
        <v>496</v>
      </c>
      <c r="B55" s="271" t="s">
        <v>497</v>
      </c>
      <c r="C55" s="271" t="s">
        <v>380</v>
      </c>
      <c r="D55" s="271" t="s">
        <v>498</v>
      </c>
      <c r="E55" s="271" t="s">
        <v>499</v>
      </c>
      <c r="F55" s="272">
        <v>7500000</v>
      </c>
      <c r="G55" s="273">
        <v>0</v>
      </c>
      <c r="H55" s="273">
        <v>0</v>
      </c>
      <c r="I55" s="273">
        <v>0</v>
      </c>
      <c r="J55" s="273">
        <v>0</v>
      </c>
      <c r="K55" s="273">
        <v>0</v>
      </c>
      <c r="L55" s="273">
        <v>0</v>
      </c>
      <c r="M55" s="272">
        <v>7500000</v>
      </c>
      <c r="N55" s="273">
        <v>0</v>
      </c>
      <c r="O55" s="272">
        <v>1155067</v>
      </c>
      <c r="P55" s="272">
        <v>1155067</v>
      </c>
      <c r="Q55" s="273">
        <v>0</v>
      </c>
      <c r="R55" s="272">
        <v>6344933</v>
      </c>
      <c r="S55" s="273">
        <v>0</v>
      </c>
      <c r="T55" s="272">
        <v>1155067</v>
      </c>
      <c r="U55" s="272">
        <v>1155067</v>
      </c>
      <c r="V55" s="272">
        <v>6344933</v>
      </c>
      <c r="W55" s="272">
        <v>1155067</v>
      </c>
      <c r="X55" s="273">
        <v>0</v>
      </c>
      <c r="Y55" s="272">
        <v>1155067</v>
      </c>
      <c r="Z55" s="272">
        <v>1155067</v>
      </c>
      <c r="AA55" s="273">
        <v>0</v>
      </c>
    </row>
    <row r="56" spans="1:27" ht="16.5" hidden="1" customHeight="1" x14ac:dyDescent="0.25">
      <c r="A56" s="271" t="s">
        <v>378</v>
      </c>
      <c r="B56" s="271" t="s">
        <v>500</v>
      </c>
      <c r="C56" s="271" t="s">
        <v>380</v>
      </c>
      <c r="D56" s="271" t="s">
        <v>501</v>
      </c>
      <c r="E56" s="271" t="s">
        <v>378</v>
      </c>
      <c r="F56" s="272">
        <v>25927943</v>
      </c>
      <c r="G56" s="273">
        <v>0</v>
      </c>
      <c r="H56" s="273">
        <v>0</v>
      </c>
      <c r="I56" s="273">
        <v>0</v>
      </c>
      <c r="J56" s="273">
        <v>0</v>
      </c>
      <c r="K56" s="273">
        <v>0</v>
      </c>
      <c r="L56" s="273">
        <v>0</v>
      </c>
      <c r="M56" s="272">
        <v>25927943</v>
      </c>
      <c r="N56" s="273">
        <v>0</v>
      </c>
      <c r="O56" s="273">
        <v>0</v>
      </c>
      <c r="P56" s="273">
        <v>0</v>
      </c>
      <c r="Q56" s="273">
        <v>0</v>
      </c>
      <c r="R56" s="272">
        <v>25927943</v>
      </c>
      <c r="S56" s="273">
        <v>0</v>
      </c>
      <c r="T56" s="273">
        <v>0</v>
      </c>
      <c r="U56" s="273">
        <v>0</v>
      </c>
      <c r="V56" s="272">
        <v>25927943</v>
      </c>
      <c r="W56" s="273">
        <v>0</v>
      </c>
      <c r="X56" s="273">
        <v>0</v>
      </c>
      <c r="Y56" s="273">
        <v>0</v>
      </c>
      <c r="Z56" s="273">
        <v>0</v>
      </c>
      <c r="AA56" s="273">
        <v>0</v>
      </c>
    </row>
    <row r="57" spans="1:27" ht="16.5" customHeight="1" x14ac:dyDescent="0.25">
      <c r="A57" s="271" t="s">
        <v>378</v>
      </c>
      <c r="B57" s="271" t="s">
        <v>502</v>
      </c>
      <c r="C57" s="271" t="s">
        <v>380</v>
      </c>
      <c r="D57" s="271" t="s">
        <v>503</v>
      </c>
      <c r="E57" s="271" t="s">
        <v>378</v>
      </c>
      <c r="F57" s="272">
        <v>25927943</v>
      </c>
      <c r="G57" s="273">
        <v>0</v>
      </c>
      <c r="H57" s="273">
        <v>0</v>
      </c>
      <c r="I57" s="273">
        <v>0</v>
      </c>
      <c r="J57" s="273">
        <v>0</v>
      </c>
      <c r="K57" s="273">
        <v>0</v>
      </c>
      <c r="L57" s="273">
        <v>0</v>
      </c>
      <c r="M57" s="272">
        <v>25927943</v>
      </c>
      <c r="N57" s="273">
        <v>0</v>
      </c>
      <c r="O57" s="273">
        <v>0</v>
      </c>
      <c r="P57" s="273">
        <v>0</v>
      </c>
      <c r="Q57" s="273">
        <v>0</v>
      </c>
      <c r="R57" s="272">
        <v>25927943</v>
      </c>
      <c r="S57" s="273">
        <v>0</v>
      </c>
      <c r="T57" s="273">
        <v>0</v>
      </c>
      <c r="U57" s="273">
        <v>0</v>
      </c>
      <c r="V57" s="272">
        <v>25927943</v>
      </c>
      <c r="W57" s="273">
        <v>0</v>
      </c>
      <c r="X57" s="273">
        <v>0</v>
      </c>
      <c r="Y57" s="273">
        <v>0</v>
      </c>
      <c r="Z57" s="273">
        <v>0</v>
      </c>
      <c r="AA57" s="273">
        <v>0</v>
      </c>
    </row>
    <row r="58" spans="1:27" ht="16.5" hidden="1" customHeight="1" x14ac:dyDescent="0.25">
      <c r="A58" s="271" t="s">
        <v>378</v>
      </c>
      <c r="B58" s="271" t="s">
        <v>504</v>
      </c>
      <c r="C58" s="271" t="s">
        <v>380</v>
      </c>
      <c r="D58" s="271" t="s">
        <v>505</v>
      </c>
      <c r="E58" s="271" t="s">
        <v>378</v>
      </c>
      <c r="F58" s="272">
        <v>25927943</v>
      </c>
      <c r="G58" s="273">
        <v>0</v>
      </c>
      <c r="H58" s="273">
        <v>0</v>
      </c>
      <c r="I58" s="273">
        <v>0</v>
      </c>
      <c r="J58" s="273">
        <v>0</v>
      </c>
      <c r="K58" s="273">
        <v>0</v>
      </c>
      <c r="L58" s="273">
        <v>0</v>
      </c>
      <c r="M58" s="272">
        <v>25927943</v>
      </c>
      <c r="N58" s="273">
        <v>0</v>
      </c>
      <c r="O58" s="273">
        <v>0</v>
      </c>
      <c r="P58" s="273">
        <v>0</v>
      </c>
      <c r="Q58" s="273">
        <v>0</v>
      </c>
      <c r="R58" s="272">
        <v>25927943</v>
      </c>
      <c r="S58" s="273">
        <v>0</v>
      </c>
      <c r="T58" s="273">
        <v>0</v>
      </c>
      <c r="U58" s="273">
        <v>0</v>
      </c>
      <c r="V58" s="272">
        <v>25927943</v>
      </c>
      <c r="W58" s="273">
        <v>0</v>
      </c>
      <c r="X58" s="273">
        <v>0</v>
      </c>
      <c r="Y58" s="273">
        <v>0</v>
      </c>
      <c r="Z58" s="273">
        <v>0</v>
      </c>
      <c r="AA58" s="273">
        <v>0</v>
      </c>
    </row>
    <row r="59" spans="1:27" ht="16.5" hidden="1" customHeight="1" x14ac:dyDescent="0.25">
      <c r="A59" s="271" t="s">
        <v>506</v>
      </c>
      <c r="B59" s="271" t="s">
        <v>507</v>
      </c>
      <c r="C59" s="271" t="s">
        <v>380</v>
      </c>
      <c r="D59" s="271" t="s">
        <v>508</v>
      </c>
      <c r="E59" s="271" t="s">
        <v>395</v>
      </c>
      <c r="F59" s="272">
        <v>25927943</v>
      </c>
      <c r="G59" s="273">
        <v>0</v>
      </c>
      <c r="H59" s="273">
        <v>0</v>
      </c>
      <c r="I59" s="273">
        <v>0</v>
      </c>
      <c r="J59" s="273">
        <v>0</v>
      </c>
      <c r="K59" s="273">
        <v>0</v>
      </c>
      <c r="L59" s="273">
        <v>0</v>
      </c>
      <c r="M59" s="272">
        <v>25927943</v>
      </c>
      <c r="N59" s="273">
        <v>0</v>
      </c>
      <c r="O59" s="273">
        <v>0</v>
      </c>
      <c r="P59" s="273">
        <v>0</v>
      </c>
      <c r="Q59" s="273">
        <v>0</v>
      </c>
      <c r="R59" s="272">
        <v>25927943</v>
      </c>
      <c r="S59" s="273">
        <v>0</v>
      </c>
      <c r="T59" s="273">
        <v>0</v>
      </c>
      <c r="U59" s="273">
        <v>0</v>
      </c>
      <c r="V59" s="272">
        <v>25927943</v>
      </c>
      <c r="W59" s="273">
        <v>0</v>
      </c>
      <c r="X59" s="273">
        <v>0</v>
      </c>
      <c r="Y59" s="273">
        <v>0</v>
      </c>
      <c r="Z59" s="273">
        <v>0</v>
      </c>
      <c r="AA59" s="273">
        <v>0</v>
      </c>
    </row>
    <row r="60" spans="1:27" ht="16.5" hidden="1" customHeight="1" x14ac:dyDescent="0.25">
      <c r="A60" s="271" t="s">
        <v>378</v>
      </c>
      <c r="B60" s="271" t="s">
        <v>509</v>
      </c>
      <c r="C60" s="271" t="s">
        <v>380</v>
      </c>
      <c r="D60" s="271" t="s">
        <v>510</v>
      </c>
      <c r="E60" s="271" t="s">
        <v>378</v>
      </c>
      <c r="F60" s="272">
        <v>42616000</v>
      </c>
      <c r="G60" s="273">
        <v>0</v>
      </c>
      <c r="H60" s="273">
        <v>0</v>
      </c>
      <c r="I60" s="273">
        <v>0</v>
      </c>
      <c r="J60" s="273">
        <v>0</v>
      </c>
      <c r="K60" s="273">
        <v>0</v>
      </c>
      <c r="L60" s="273">
        <v>0</v>
      </c>
      <c r="M60" s="272">
        <v>42616000</v>
      </c>
      <c r="N60" s="273">
        <v>0</v>
      </c>
      <c r="O60" s="272">
        <v>42616000</v>
      </c>
      <c r="P60" s="272">
        <v>42616000</v>
      </c>
      <c r="Q60" s="273">
        <v>0</v>
      </c>
      <c r="R60" s="273">
        <v>0</v>
      </c>
      <c r="S60" s="273">
        <v>0</v>
      </c>
      <c r="T60" s="272">
        <v>42616000</v>
      </c>
      <c r="U60" s="272">
        <v>42616000</v>
      </c>
      <c r="V60" s="273">
        <v>0</v>
      </c>
      <c r="W60" s="272">
        <v>7102666.6600000001</v>
      </c>
      <c r="X60" s="273">
        <v>0</v>
      </c>
      <c r="Y60" s="272">
        <v>7102666.6600000001</v>
      </c>
      <c r="Z60" s="272">
        <v>7102666.6600000001</v>
      </c>
      <c r="AA60" s="272">
        <v>35513333.340000004</v>
      </c>
    </row>
    <row r="61" spans="1:27" ht="16.5" hidden="1" customHeight="1" x14ac:dyDescent="0.25">
      <c r="A61" s="271" t="s">
        <v>378</v>
      </c>
      <c r="B61" s="271" t="s">
        <v>511</v>
      </c>
      <c r="C61" s="271" t="s">
        <v>380</v>
      </c>
      <c r="D61" s="271" t="s">
        <v>512</v>
      </c>
      <c r="E61" s="271" t="s">
        <v>378</v>
      </c>
      <c r="F61" s="272">
        <v>42616000</v>
      </c>
      <c r="G61" s="273">
        <v>0</v>
      </c>
      <c r="H61" s="273">
        <v>0</v>
      </c>
      <c r="I61" s="273">
        <v>0</v>
      </c>
      <c r="J61" s="273">
        <v>0</v>
      </c>
      <c r="K61" s="273">
        <v>0</v>
      </c>
      <c r="L61" s="273">
        <v>0</v>
      </c>
      <c r="M61" s="272">
        <v>42616000</v>
      </c>
      <c r="N61" s="273">
        <v>0</v>
      </c>
      <c r="O61" s="272">
        <v>42616000</v>
      </c>
      <c r="P61" s="272">
        <v>42616000</v>
      </c>
      <c r="Q61" s="273">
        <v>0</v>
      </c>
      <c r="R61" s="273">
        <v>0</v>
      </c>
      <c r="S61" s="273">
        <v>0</v>
      </c>
      <c r="T61" s="272">
        <v>42616000</v>
      </c>
      <c r="U61" s="272">
        <v>42616000</v>
      </c>
      <c r="V61" s="273">
        <v>0</v>
      </c>
      <c r="W61" s="272">
        <v>7102666.6600000001</v>
      </c>
      <c r="X61" s="273">
        <v>0</v>
      </c>
      <c r="Y61" s="272">
        <v>7102666.6600000001</v>
      </c>
      <c r="Z61" s="272">
        <v>7102666.6600000001</v>
      </c>
      <c r="AA61" s="272">
        <v>35513333.340000004</v>
      </c>
    </row>
    <row r="62" spans="1:27" ht="16.5" customHeight="1" x14ac:dyDescent="0.25">
      <c r="A62" s="271" t="s">
        <v>513</v>
      </c>
      <c r="B62" s="271" t="s">
        <v>514</v>
      </c>
      <c r="C62" s="271" t="s">
        <v>380</v>
      </c>
      <c r="D62" s="271" t="s">
        <v>515</v>
      </c>
      <c r="E62" s="271" t="s">
        <v>395</v>
      </c>
      <c r="F62" s="272">
        <v>42616000</v>
      </c>
      <c r="G62" s="273">
        <v>0</v>
      </c>
      <c r="H62" s="273">
        <v>0</v>
      </c>
      <c r="I62" s="273">
        <v>0</v>
      </c>
      <c r="J62" s="273">
        <v>0</v>
      </c>
      <c r="K62" s="273">
        <v>0</v>
      </c>
      <c r="L62" s="273">
        <v>0</v>
      </c>
      <c r="M62" s="272">
        <v>42616000</v>
      </c>
      <c r="N62" s="273">
        <v>0</v>
      </c>
      <c r="O62" s="272">
        <v>42616000</v>
      </c>
      <c r="P62" s="272">
        <v>42616000</v>
      </c>
      <c r="Q62" s="273">
        <v>0</v>
      </c>
      <c r="R62" s="273">
        <v>0</v>
      </c>
      <c r="S62" s="273">
        <v>0</v>
      </c>
      <c r="T62" s="272">
        <v>42616000</v>
      </c>
      <c r="U62" s="272">
        <v>42616000</v>
      </c>
      <c r="V62" s="273">
        <v>0</v>
      </c>
      <c r="W62" s="272">
        <v>7102666.6600000001</v>
      </c>
      <c r="X62" s="273">
        <v>0</v>
      </c>
      <c r="Y62" s="272">
        <v>7102666.6600000001</v>
      </c>
      <c r="Z62" s="272">
        <v>7102666.6600000001</v>
      </c>
      <c r="AA62" s="272">
        <v>35513333.340000004</v>
      </c>
    </row>
    <row r="63" spans="1:27" s="277" customFormat="1" ht="16.5" customHeight="1" x14ac:dyDescent="0.25">
      <c r="A63" s="274" t="s">
        <v>378</v>
      </c>
      <c r="B63" s="274" t="s">
        <v>516</v>
      </c>
      <c r="C63" s="274" t="s">
        <v>380</v>
      </c>
      <c r="D63" s="274" t="s">
        <v>517</v>
      </c>
      <c r="E63" s="274" t="s">
        <v>378</v>
      </c>
      <c r="F63" s="275">
        <v>4364918051</v>
      </c>
      <c r="G63" s="276">
        <v>0</v>
      </c>
      <c r="H63" s="276">
        <v>0</v>
      </c>
      <c r="I63" s="276">
        <v>0</v>
      </c>
      <c r="J63" s="276">
        <v>0</v>
      </c>
      <c r="K63" s="276">
        <v>0</v>
      </c>
      <c r="L63" s="276">
        <v>0</v>
      </c>
      <c r="M63" s="275">
        <v>4364918051</v>
      </c>
      <c r="N63" s="276">
        <v>0</v>
      </c>
      <c r="O63" s="275">
        <v>2773571488</v>
      </c>
      <c r="P63" s="275">
        <v>2773571488</v>
      </c>
      <c r="Q63" s="276">
        <v>0</v>
      </c>
      <c r="R63" s="275">
        <v>1591346563</v>
      </c>
      <c r="S63" s="276">
        <v>0</v>
      </c>
      <c r="T63" s="275">
        <v>2513083988</v>
      </c>
      <c r="U63" s="275">
        <v>2513083988</v>
      </c>
      <c r="V63" s="275">
        <v>1851834063</v>
      </c>
      <c r="W63" s="275">
        <v>51325664</v>
      </c>
      <c r="X63" s="276">
        <v>0</v>
      </c>
      <c r="Y63" s="275">
        <v>49308998</v>
      </c>
      <c r="Z63" s="275">
        <v>49308998</v>
      </c>
      <c r="AA63" s="275">
        <v>2463774990</v>
      </c>
    </row>
    <row r="64" spans="1:27" ht="16.5" hidden="1" customHeight="1" x14ac:dyDescent="0.25">
      <c r="A64" s="271" t="s">
        <v>378</v>
      </c>
      <c r="B64" s="271" t="s">
        <v>518</v>
      </c>
      <c r="C64" s="271" t="s">
        <v>380</v>
      </c>
      <c r="D64" s="271" t="s">
        <v>519</v>
      </c>
      <c r="E64" s="271" t="s">
        <v>378</v>
      </c>
      <c r="F64" s="272">
        <v>4364918051</v>
      </c>
      <c r="G64" s="273">
        <v>0</v>
      </c>
      <c r="H64" s="273">
        <v>0</v>
      </c>
      <c r="I64" s="273">
        <v>0</v>
      </c>
      <c r="J64" s="273">
        <v>0</v>
      </c>
      <c r="K64" s="273">
        <v>0</v>
      </c>
      <c r="L64" s="273">
        <v>0</v>
      </c>
      <c r="M64" s="272">
        <v>4364918051</v>
      </c>
      <c r="N64" s="273">
        <v>0</v>
      </c>
      <c r="O64" s="272">
        <v>2773571488</v>
      </c>
      <c r="P64" s="272">
        <v>2773571488</v>
      </c>
      <c r="Q64" s="273">
        <v>0</v>
      </c>
      <c r="R64" s="272">
        <v>1591346563</v>
      </c>
      <c r="S64" s="273">
        <v>0</v>
      </c>
      <c r="T64" s="272">
        <v>2513083988</v>
      </c>
      <c r="U64" s="272">
        <v>2513083988</v>
      </c>
      <c r="V64" s="272">
        <v>1851834063</v>
      </c>
      <c r="W64" s="272">
        <v>51325664</v>
      </c>
      <c r="X64" s="273">
        <v>0</v>
      </c>
      <c r="Y64" s="272">
        <v>49308998</v>
      </c>
      <c r="Z64" s="272">
        <v>49308998</v>
      </c>
      <c r="AA64" s="272">
        <v>2463774990</v>
      </c>
    </row>
    <row r="65" spans="1:27" ht="16.5" hidden="1" customHeight="1" x14ac:dyDescent="0.25">
      <c r="A65" s="271" t="s">
        <v>378</v>
      </c>
      <c r="B65" s="271" t="s">
        <v>520</v>
      </c>
      <c r="C65" s="271" t="s">
        <v>380</v>
      </c>
      <c r="D65" s="271" t="s">
        <v>471</v>
      </c>
      <c r="E65" s="271" t="s">
        <v>378</v>
      </c>
      <c r="F65" s="272">
        <v>4364918051</v>
      </c>
      <c r="G65" s="273">
        <v>0</v>
      </c>
      <c r="H65" s="273">
        <v>0</v>
      </c>
      <c r="I65" s="273">
        <v>0</v>
      </c>
      <c r="J65" s="273">
        <v>0</v>
      </c>
      <c r="K65" s="273">
        <v>0</v>
      </c>
      <c r="L65" s="273">
        <v>0</v>
      </c>
      <c r="M65" s="272">
        <v>4364918051</v>
      </c>
      <c r="N65" s="273">
        <v>0</v>
      </c>
      <c r="O65" s="272">
        <v>2773571488</v>
      </c>
      <c r="P65" s="272">
        <v>2773571488</v>
      </c>
      <c r="Q65" s="273">
        <v>0</v>
      </c>
      <c r="R65" s="272">
        <v>1591346563</v>
      </c>
      <c r="S65" s="273">
        <v>0</v>
      </c>
      <c r="T65" s="272">
        <v>2513083988</v>
      </c>
      <c r="U65" s="272">
        <v>2513083988</v>
      </c>
      <c r="V65" s="272">
        <v>1851834063</v>
      </c>
      <c r="W65" s="272">
        <v>51325664</v>
      </c>
      <c r="X65" s="273">
        <v>0</v>
      </c>
      <c r="Y65" s="272">
        <v>49308998</v>
      </c>
      <c r="Z65" s="272">
        <v>49308998</v>
      </c>
      <c r="AA65" s="272">
        <v>2463774990</v>
      </c>
    </row>
    <row r="66" spans="1:27" ht="16.5" hidden="1" customHeight="1" x14ac:dyDescent="0.25">
      <c r="A66" s="271" t="s">
        <v>378</v>
      </c>
      <c r="B66" s="271" t="s">
        <v>521</v>
      </c>
      <c r="C66" s="271" t="s">
        <v>380</v>
      </c>
      <c r="D66" s="271" t="s">
        <v>473</v>
      </c>
      <c r="E66" s="271" t="s">
        <v>378</v>
      </c>
      <c r="F66" s="272">
        <v>50000000</v>
      </c>
      <c r="G66" s="273">
        <v>0</v>
      </c>
      <c r="H66" s="273">
        <v>0</v>
      </c>
      <c r="I66" s="273">
        <v>0</v>
      </c>
      <c r="J66" s="273">
        <v>0</v>
      </c>
      <c r="K66" s="273">
        <v>0</v>
      </c>
      <c r="L66" s="273">
        <v>0</v>
      </c>
      <c r="M66" s="272">
        <v>50000000</v>
      </c>
      <c r="N66" s="273">
        <v>0</v>
      </c>
      <c r="O66" s="273">
        <v>0</v>
      </c>
      <c r="P66" s="273">
        <v>0</v>
      </c>
      <c r="Q66" s="273">
        <v>0</v>
      </c>
      <c r="R66" s="272">
        <v>50000000</v>
      </c>
      <c r="S66" s="273">
        <v>0</v>
      </c>
      <c r="T66" s="273">
        <v>0</v>
      </c>
      <c r="U66" s="273">
        <v>0</v>
      </c>
      <c r="V66" s="272">
        <v>50000000</v>
      </c>
      <c r="W66" s="273">
        <v>0</v>
      </c>
      <c r="X66" s="273">
        <v>0</v>
      </c>
      <c r="Y66" s="273">
        <v>0</v>
      </c>
      <c r="Z66" s="273">
        <v>0</v>
      </c>
      <c r="AA66" s="273">
        <v>0</v>
      </c>
    </row>
    <row r="67" spans="1:27" s="285" customFormat="1" ht="36" customHeight="1" x14ac:dyDescent="0.25">
      <c r="A67" s="282" t="s">
        <v>522</v>
      </c>
      <c r="B67" s="282" t="s">
        <v>183</v>
      </c>
      <c r="C67" s="282" t="s">
        <v>380</v>
      </c>
      <c r="D67" s="282" t="s">
        <v>523</v>
      </c>
      <c r="E67" s="282" t="s">
        <v>395</v>
      </c>
      <c r="F67" s="283">
        <v>50000000</v>
      </c>
      <c r="G67" s="284">
        <v>0</v>
      </c>
      <c r="H67" s="284">
        <v>0</v>
      </c>
      <c r="I67" s="284">
        <v>0</v>
      </c>
      <c r="J67" s="284">
        <v>0</v>
      </c>
      <c r="K67" s="284">
        <v>0</v>
      </c>
      <c r="L67" s="284">
        <v>0</v>
      </c>
      <c r="M67" s="283">
        <v>50000000</v>
      </c>
      <c r="N67" s="284">
        <v>0</v>
      </c>
      <c r="O67" s="284">
        <v>0</v>
      </c>
      <c r="P67" s="284">
        <v>0</v>
      </c>
      <c r="Q67" s="284">
        <v>0</v>
      </c>
      <c r="R67" s="283">
        <v>50000000</v>
      </c>
      <c r="S67" s="284">
        <v>0</v>
      </c>
      <c r="T67" s="284">
        <v>0</v>
      </c>
      <c r="U67" s="284">
        <v>0</v>
      </c>
      <c r="V67" s="283">
        <v>50000000</v>
      </c>
      <c r="W67" s="284">
        <v>0</v>
      </c>
      <c r="X67" s="284">
        <v>0</v>
      </c>
      <c r="Y67" s="284">
        <v>0</v>
      </c>
      <c r="Z67" s="284">
        <v>0</v>
      </c>
      <c r="AA67" s="284">
        <v>0</v>
      </c>
    </row>
    <row r="68" spans="1:27" ht="22.5" hidden="1" x14ac:dyDescent="0.25">
      <c r="A68" s="271" t="s">
        <v>378</v>
      </c>
      <c r="B68" s="271" t="s">
        <v>524</v>
      </c>
      <c r="C68" s="271" t="s">
        <v>380</v>
      </c>
      <c r="D68" s="271" t="s">
        <v>480</v>
      </c>
      <c r="E68" s="271" t="s">
        <v>378</v>
      </c>
      <c r="F68" s="272">
        <v>389441514</v>
      </c>
      <c r="G68" s="273">
        <v>0</v>
      </c>
      <c r="H68" s="273">
        <v>0</v>
      </c>
      <c r="I68" s="273">
        <v>0</v>
      </c>
      <c r="J68" s="273">
        <v>0</v>
      </c>
      <c r="K68" s="273">
        <v>0</v>
      </c>
      <c r="L68" s="273">
        <v>0</v>
      </c>
      <c r="M68" s="272">
        <v>389441514</v>
      </c>
      <c r="N68" s="273">
        <v>0</v>
      </c>
      <c r="O68" s="272">
        <v>309515500</v>
      </c>
      <c r="P68" s="272">
        <v>309515500</v>
      </c>
      <c r="Q68" s="273">
        <v>0</v>
      </c>
      <c r="R68" s="272">
        <v>79926014</v>
      </c>
      <c r="S68" s="273">
        <v>0</v>
      </c>
      <c r="T68" s="272">
        <v>309515500</v>
      </c>
      <c r="U68" s="272">
        <v>309515500</v>
      </c>
      <c r="V68" s="272">
        <v>79926014</v>
      </c>
      <c r="W68" s="273">
        <v>0</v>
      </c>
      <c r="X68" s="273">
        <v>0</v>
      </c>
      <c r="Y68" s="273">
        <v>0</v>
      </c>
      <c r="Z68" s="273">
        <v>0</v>
      </c>
      <c r="AA68" s="272">
        <v>309515500</v>
      </c>
    </row>
    <row r="69" spans="1:27" s="285" customFormat="1" ht="25.5" customHeight="1" x14ac:dyDescent="0.25">
      <c r="A69" s="282" t="s">
        <v>525</v>
      </c>
      <c r="B69" s="282" t="s">
        <v>179</v>
      </c>
      <c r="C69" s="282" t="s">
        <v>380</v>
      </c>
      <c r="D69" s="282" t="s">
        <v>181</v>
      </c>
      <c r="E69" s="282" t="s">
        <v>395</v>
      </c>
      <c r="F69" s="283">
        <v>219441514</v>
      </c>
      <c r="G69" s="284">
        <v>0</v>
      </c>
      <c r="H69" s="284">
        <v>0</v>
      </c>
      <c r="I69" s="284">
        <v>0</v>
      </c>
      <c r="J69" s="284">
        <v>0</v>
      </c>
      <c r="K69" s="284">
        <v>0</v>
      </c>
      <c r="L69" s="284">
        <v>0</v>
      </c>
      <c r="M69" s="283">
        <v>219441514</v>
      </c>
      <c r="N69" s="284">
        <v>0</v>
      </c>
      <c r="O69" s="283">
        <v>139515500</v>
      </c>
      <c r="P69" s="283">
        <v>139515500</v>
      </c>
      <c r="Q69" s="284">
        <v>0</v>
      </c>
      <c r="R69" s="283">
        <v>79926014</v>
      </c>
      <c r="S69" s="284">
        <v>0</v>
      </c>
      <c r="T69" s="283">
        <v>139515500</v>
      </c>
      <c r="U69" s="283">
        <v>139515500</v>
      </c>
      <c r="V69" s="283">
        <v>79926014</v>
      </c>
      <c r="W69" s="284">
        <v>0</v>
      </c>
      <c r="X69" s="284">
        <v>0</v>
      </c>
      <c r="Y69" s="284">
        <v>0</v>
      </c>
      <c r="Z69" s="284">
        <v>0</v>
      </c>
      <c r="AA69" s="283">
        <v>139515500</v>
      </c>
    </row>
    <row r="70" spans="1:27" ht="15" hidden="1" customHeight="1" x14ac:dyDescent="0.25">
      <c r="A70" s="271" t="s">
        <v>378</v>
      </c>
      <c r="B70" s="271" t="s">
        <v>526</v>
      </c>
      <c r="C70" s="271" t="s">
        <v>380</v>
      </c>
      <c r="D70" s="271" t="s">
        <v>490</v>
      </c>
      <c r="E70" s="271" t="s">
        <v>378</v>
      </c>
      <c r="F70" s="272">
        <v>3925476537</v>
      </c>
      <c r="G70" s="273">
        <v>0</v>
      </c>
      <c r="H70" s="273">
        <v>0</v>
      </c>
      <c r="I70" s="273">
        <v>0</v>
      </c>
      <c r="J70" s="273">
        <v>0</v>
      </c>
      <c r="K70" s="273">
        <v>0</v>
      </c>
      <c r="L70" s="273">
        <v>0</v>
      </c>
      <c r="M70" s="272">
        <v>3925476537</v>
      </c>
      <c r="N70" s="273">
        <v>0</v>
      </c>
      <c r="O70" s="272">
        <v>2464055988</v>
      </c>
      <c r="P70" s="272">
        <v>2464055988</v>
      </c>
      <c r="Q70" s="273">
        <v>0</v>
      </c>
      <c r="R70" s="272">
        <v>1461420549</v>
      </c>
      <c r="S70" s="273">
        <v>0</v>
      </c>
      <c r="T70" s="272">
        <v>2203568488</v>
      </c>
      <c r="U70" s="272">
        <v>2203568488</v>
      </c>
      <c r="V70" s="272">
        <v>1721908049</v>
      </c>
      <c r="W70" s="272">
        <v>51325664</v>
      </c>
      <c r="X70" s="273">
        <v>0</v>
      </c>
      <c r="Y70" s="272">
        <v>49308998</v>
      </c>
      <c r="Z70" s="272">
        <v>49308998</v>
      </c>
      <c r="AA70" s="272">
        <v>2154259490</v>
      </c>
    </row>
    <row r="71" spans="1:27" s="289" customFormat="1" ht="16.5" customHeight="1" x14ac:dyDescent="0.25">
      <c r="A71" s="286" t="s">
        <v>527</v>
      </c>
      <c r="B71" s="286" t="s">
        <v>528</v>
      </c>
      <c r="C71" s="286" t="s">
        <v>380</v>
      </c>
      <c r="D71" s="286" t="s">
        <v>529</v>
      </c>
      <c r="E71" s="286" t="s">
        <v>442</v>
      </c>
      <c r="F71" s="287">
        <v>4000000</v>
      </c>
      <c r="G71" s="288">
        <v>0</v>
      </c>
      <c r="H71" s="288">
        <v>0</v>
      </c>
      <c r="I71" s="288">
        <v>0</v>
      </c>
      <c r="J71" s="288">
        <v>0</v>
      </c>
      <c r="K71" s="288">
        <v>0</v>
      </c>
      <c r="L71" s="288">
        <v>0</v>
      </c>
      <c r="M71" s="287">
        <v>4000000</v>
      </c>
      <c r="N71" s="288">
        <v>0</v>
      </c>
      <c r="O71" s="288">
        <v>0</v>
      </c>
      <c r="P71" s="288">
        <v>0</v>
      </c>
      <c r="Q71" s="288">
        <v>0</v>
      </c>
      <c r="R71" s="287">
        <v>4000000</v>
      </c>
      <c r="S71" s="288">
        <v>0</v>
      </c>
      <c r="T71" s="288">
        <v>0</v>
      </c>
      <c r="U71" s="288">
        <v>0</v>
      </c>
      <c r="V71" s="287">
        <v>4000000</v>
      </c>
      <c r="W71" s="288">
        <v>0</v>
      </c>
      <c r="X71" s="288">
        <v>0</v>
      </c>
      <c r="Y71" s="288">
        <v>0</v>
      </c>
      <c r="Z71" s="288">
        <v>0</v>
      </c>
      <c r="AA71" s="288">
        <v>0</v>
      </c>
    </row>
    <row r="72" spans="1:27" s="289" customFormat="1" ht="16.5" customHeight="1" x14ac:dyDescent="0.25">
      <c r="A72" s="286" t="s">
        <v>530</v>
      </c>
      <c r="B72" s="286" t="s">
        <v>531</v>
      </c>
      <c r="C72" s="286" t="s">
        <v>380</v>
      </c>
      <c r="D72" s="286" t="s">
        <v>529</v>
      </c>
      <c r="E72" s="286" t="s">
        <v>395</v>
      </c>
      <c r="F72" s="287">
        <v>1230360000</v>
      </c>
      <c r="G72" s="288">
        <v>0</v>
      </c>
      <c r="H72" s="288">
        <v>0</v>
      </c>
      <c r="I72" s="288">
        <v>0</v>
      </c>
      <c r="J72" s="288">
        <v>0</v>
      </c>
      <c r="K72" s="288">
        <v>0</v>
      </c>
      <c r="L72" s="288">
        <v>0</v>
      </c>
      <c r="M72" s="287">
        <v>1230360000</v>
      </c>
      <c r="N72" s="288">
        <v>0</v>
      </c>
      <c r="O72" s="287">
        <v>171800000</v>
      </c>
      <c r="P72" s="287">
        <v>171800000</v>
      </c>
      <c r="Q72" s="288">
        <v>0</v>
      </c>
      <c r="R72" s="287">
        <v>1058560000</v>
      </c>
      <c r="S72" s="288">
        <v>0</v>
      </c>
      <c r="T72" s="287">
        <v>171800000</v>
      </c>
      <c r="U72" s="287">
        <v>171800000</v>
      </c>
      <c r="V72" s="287">
        <v>1058560000</v>
      </c>
      <c r="W72" s="288">
        <v>0</v>
      </c>
      <c r="X72" s="288">
        <v>0</v>
      </c>
      <c r="Y72" s="288">
        <v>0</v>
      </c>
      <c r="Z72" s="288">
        <v>0</v>
      </c>
      <c r="AA72" s="287">
        <v>171800000</v>
      </c>
    </row>
    <row r="73" spans="1:27" s="285" customFormat="1" ht="16.5" customHeight="1" x14ac:dyDescent="0.25">
      <c r="A73" s="282" t="s">
        <v>532</v>
      </c>
      <c r="B73" s="282" t="s">
        <v>180</v>
      </c>
      <c r="C73" s="282" t="s">
        <v>380</v>
      </c>
      <c r="D73" s="282" t="s">
        <v>182</v>
      </c>
      <c r="E73" s="282" t="s">
        <v>395</v>
      </c>
      <c r="F73" s="283">
        <v>1384990486</v>
      </c>
      <c r="G73" s="284">
        <v>0</v>
      </c>
      <c r="H73" s="284">
        <v>0</v>
      </c>
      <c r="I73" s="284">
        <v>0</v>
      </c>
      <c r="J73" s="284">
        <v>0</v>
      </c>
      <c r="K73" s="284">
        <v>0</v>
      </c>
      <c r="L73" s="284">
        <v>0</v>
      </c>
      <c r="M73" s="283">
        <v>1384990486</v>
      </c>
      <c r="N73" s="284">
        <v>0</v>
      </c>
      <c r="O73" s="283">
        <v>1149557386</v>
      </c>
      <c r="P73" s="283">
        <v>1149557386</v>
      </c>
      <c r="Q73" s="284">
        <v>0</v>
      </c>
      <c r="R73" s="283">
        <v>235433100</v>
      </c>
      <c r="S73" s="284">
        <v>0</v>
      </c>
      <c r="T73" s="283">
        <v>889069886</v>
      </c>
      <c r="U73" s="283">
        <v>889069886</v>
      </c>
      <c r="V73" s="283">
        <v>495920600</v>
      </c>
      <c r="W73" s="283">
        <v>7657707</v>
      </c>
      <c r="X73" s="284">
        <v>0</v>
      </c>
      <c r="Y73" s="283">
        <v>5641041</v>
      </c>
      <c r="Z73" s="283">
        <v>5641041</v>
      </c>
      <c r="AA73" s="283">
        <v>883428845</v>
      </c>
    </row>
    <row r="74" spans="1:27" s="293" customFormat="1" ht="16.5" customHeight="1" x14ac:dyDescent="0.25">
      <c r="A74" s="290" t="s">
        <v>533</v>
      </c>
      <c r="B74" s="290" t="s">
        <v>534</v>
      </c>
      <c r="C74" s="290" t="s">
        <v>380</v>
      </c>
      <c r="D74" s="290" t="s">
        <v>535</v>
      </c>
      <c r="E74" s="290" t="s">
        <v>395</v>
      </c>
      <c r="F74" s="291">
        <v>238770000</v>
      </c>
      <c r="G74" s="292">
        <v>0</v>
      </c>
      <c r="H74" s="292">
        <v>0</v>
      </c>
      <c r="I74" s="292">
        <v>0</v>
      </c>
      <c r="J74" s="292">
        <v>0</v>
      </c>
      <c r="K74" s="292">
        <v>0</v>
      </c>
      <c r="L74" s="292">
        <v>0</v>
      </c>
      <c r="M74" s="291">
        <v>238770000</v>
      </c>
      <c r="N74" s="292">
        <v>0</v>
      </c>
      <c r="O74" s="291">
        <v>219610000</v>
      </c>
      <c r="P74" s="291">
        <v>219610000</v>
      </c>
      <c r="Q74" s="292">
        <v>0</v>
      </c>
      <c r="R74" s="291">
        <v>19160000</v>
      </c>
      <c r="S74" s="292">
        <v>0</v>
      </c>
      <c r="T74" s="291">
        <v>219610000</v>
      </c>
      <c r="U74" s="291">
        <v>219610000</v>
      </c>
      <c r="V74" s="291">
        <v>19160000</v>
      </c>
      <c r="W74" s="291">
        <v>9182958</v>
      </c>
      <c r="X74" s="292">
        <v>0</v>
      </c>
      <c r="Y74" s="291">
        <v>9182958</v>
      </c>
      <c r="Z74" s="291">
        <v>9182958</v>
      </c>
      <c r="AA74" s="291">
        <v>210427042</v>
      </c>
    </row>
    <row r="75" spans="1:27" s="297" customFormat="1" ht="16.5" customHeight="1" x14ac:dyDescent="0.25">
      <c r="A75" s="294" t="s">
        <v>536</v>
      </c>
      <c r="B75" s="294" t="s">
        <v>537</v>
      </c>
      <c r="C75" s="294" t="s">
        <v>380</v>
      </c>
      <c r="D75" s="294" t="s">
        <v>186</v>
      </c>
      <c r="E75" s="294" t="s">
        <v>395</v>
      </c>
      <c r="F75" s="295">
        <v>525900000</v>
      </c>
      <c r="G75" s="296">
        <v>0</v>
      </c>
      <c r="H75" s="296">
        <v>0</v>
      </c>
      <c r="I75" s="296">
        <v>0</v>
      </c>
      <c r="J75" s="296">
        <v>0</v>
      </c>
      <c r="K75" s="296">
        <v>0</v>
      </c>
      <c r="L75" s="296">
        <v>0</v>
      </c>
      <c r="M75" s="295">
        <v>525900000</v>
      </c>
      <c r="N75" s="296">
        <v>0</v>
      </c>
      <c r="O75" s="295">
        <v>393825000</v>
      </c>
      <c r="P75" s="295">
        <v>393825000</v>
      </c>
      <c r="Q75" s="296">
        <v>0</v>
      </c>
      <c r="R75" s="295">
        <v>132075000</v>
      </c>
      <c r="S75" s="296">
        <v>0</v>
      </c>
      <c r="T75" s="295">
        <v>393825000</v>
      </c>
      <c r="U75" s="295">
        <v>393825000</v>
      </c>
      <c r="V75" s="295">
        <v>132075000</v>
      </c>
      <c r="W75" s="295">
        <v>4870000</v>
      </c>
      <c r="X75" s="296">
        <v>0</v>
      </c>
      <c r="Y75" s="295">
        <v>4870000</v>
      </c>
      <c r="Z75" s="295">
        <v>4870000</v>
      </c>
      <c r="AA75" s="295">
        <v>388955000</v>
      </c>
    </row>
    <row r="76" spans="1:27" s="301" customFormat="1" ht="24" customHeight="1" x14ac:dyDescent="0.25">
      <c r="A76" s="298" t="s">
        <v>538</v>
      </c>
      <c r="B76" s="298" t="s">
        <v>539</v>
      </c>
      <c r="C76" s="298" t="s">
        <v>380</v>
      </c>
      <c r="D76" s="298" t="s">
        <v>540</v>
      </c>
      <c r="E76" s="298" t="s">
        <v>395</v>
      </c>
      <c r="F76" s="299">
        <v>541456051</v>
      </c>
      <c r="G76" s="300">
        <v>0</v>
      </c>
      <c r="H76" s="300">
        <v>0</v>
      </c>
      <c r="I76" s="300">
        <v>0</v>
      </c>
      <c r="J76" s="300">
        <v>0</v>
      </c>
      <c r="K76" s="300">
        <v>0</v>
      </c>
      <c r="L76" s="300">
        <v>0</v>
      </c>
      <c r="M76" s="299">
        <v>541456051</v>
      </c>
      <c r="N76" s="300">
        <v>0</v>
      </c>
      <c r="O76" s="299">
        <v>529263602</v>
      </c>
      <c r="P76" s="299">
        <v>529263602</v>
      </c>
      <c r="Q76" s="300">
        <v>0</v>
      </c>
      <c r="R76" s="299">
        <v>12192449</v>
      </c>
      <c r="S76" s="300">
        <v>0</v>
      </c>
      <c r="T76" s="299">
        <v>529263602</v>
      </c>
      <c r="U76" s="299">
        <v>529263602</v>
      </c>
      <c r="V76" s="299">
        <v>12192449</v>
      </c>
      <c r="W76" s="299">
        <v>29614999</v>
      </c>
      <c r="X76" s="300">
        <v>0</v>
      </c>
      <c r="Y76" s="299">
        <v>29614999</v>
      </c>
      <c r="Z76" s="299">
        <v>29614999</v>
      </c>
      <c r="AA76" s="299">
        <v>499648603</v>
      </c>
    </row>
    <row r="77" spans="1:27" s="297" customFormat="1" ht="25.5" customHeight="1" x14ac:dyDescent="0.25">
      <c r="A77" s="294" t="s">
        <v>541</v>
      </c>
      <c r="B77" s="294" t="s">
        <v>542</v>
      </c>
      <c r="C77" s="294" t="s">
        <v>380</v>
      </c>
      <c r="D77" s="294" t="s">
        <v>543</v>
      </c>
      <c r="E77" s="294" t="s">
        <v>395</v>
      </c>
      <c r="F77" s="295">
        <v>170000000</v>
      </c>
      <c r="G77" s="296">
        <v>0</v>
      </c>
      <c r="H77" s="296">
        <v>0</v>
      </c>
      <c r="I77" s="296">
        <v>0</v>
      </c>
      <c r="J77" s="296">
        <v>0</v>
      </c>
      <c r="K77" s="296">
        <v>0</v>
      </c>
      <c r="L77" s="296">
        <v>0</v>
      </c>
      <c r="M77" s="303">
        <v>170000000</v>
      </c>
      <c r="N77" s="304">
        <v>0</v>
      </c>
      <c r="O77" s="303">
        <v>170000000</v>
      </c>
      <c r="P77" s="303">
        <v>170000000</v>
      </c>
      <c r="Q77" s="304">
        <v>0</v>
      </c>
      <c r="R77" s="304">
        <v>0</v>
      </c>
      <c r="S77" s="304">
        <v>0</v>
      </c>
      <c r="T77" s="303">
        <v>170000000</v>
      </c>
      <c r="U77" s="303">
        <v>170000000</v>
      </c>
      <c r="V77" s="304">
        <v>0</v>
      </c>
      <c r="W77" s="304">
        <v>0</v>
      </c>
      <c r="X77" s="296">
        <v>0</v>
      </c>
      <c r="Y77" s="296">
        <v>0</v>
      </c>
      <c r="Z77" s="296">
        <v>0</v>
      </c>
      <c r="AA77" s="295">
        <v>170000000</v>
      </c>
    </row>
    <row r="78" spans="1:27" x14ac:dyDescent="0.25">
      <c r="M78" s="302"/>
      <c r="N78" s="302"/>
      <c r="O78" s="302"/>
      <c r="P78" s="302"/>
      <c r="Q78" s="302"/>
      <c r="R78" s="302"/>
      <c r="S78" s="302"/>
      <c r="T78" s="302"/>
      <c r="U78" s="302"/>
      <c r="V78" s="302"/>
      <c r="W78" s="302"/>
    </row>
    <row r="79" spans="1:27" x14ac:dyDescent="0.25">
      <c r="M79" s="302"/>
      <c r="N79" s="302"/>
      <c r="O79" s="302"/>
      <c r="P79" s="302"/>
      <c r="Q79" s="302"/>
      <c r="R79" s="302"/>
      <c r="S79" s="302"/>
      <c r="T79" s="302"/>
      <c r="U79" s="302"/>
      <c r="V79" s="302"/>
      <c r="W79" s="302"/>
    </row>
    <row r="80" spans="1:27" x14ac:dyDescent="0.25">
      <c r="B80" s="198" t="s">
        <v>141</v>
      </c>
      <c r="C80" s="198"/>
      <c r="D80" s="198"/>
      <c r="E80" s="198"/>
      <c r="F80" s="198"/>
      <c r="G80" s="198"/>
      <c r="H80" s="198"/>
      <c r="I80" s="198"/>
      <c r="J80" s="198"/>
      <c r="K80" s="199">
        <f>+K62+K70+K72+K75</f>
        <v>0</v>
      </c>
      <c r="L80" s="199">
        <f t="shared" ref="L80:V80" si="0">+L63+L70+L72+L75</f>
        <v>0</v>
      </c>
      <c r="M80" s="200">
        <f>M67+M69+M73</f>
        <v>1654432000</v>
      </c>
      <c r="N80" s="200"/>
      <c r="O80" s="200"/>
      <c r="P80" s="200">
        <f>P67+P69+P73</f>
        <v>1289072886</v>
      </c>
      <c r="Q80" s="200"/>
      <c r="R80" s="200"/>
      <c r="S80" s="200"/>
      <c r="T80" s="200"/>
      <c r="U80" s="200">
        <f>U67+U69+U73</f>
        <v>1028585386</v>
      </c>
      <c r="V80" s="200">
        <f t="shared" si="0"/>
        <v>4764377112</v>
      </c>
      <c r="W80" s="200">
        <f>W67+W69+W73</f>
        <v>7657707</v>
      </c>
      <c r="X80" s="200">
        <f>+X62+X70+X72+X75</f>
        <v>0</v>
      </c>
      <c r="Y80" s="201"/>
      <c r="Z80" s="200">
        <f>Z54+Z57+Z61+Z68</f>
        <v>7102666.6600000001</v>
      </c>
    </row>
    <row r="81" spans="2:26" x14ac:dyDescent="0.25">
      <c r="B81" s="202" t="s">
        <v>272</v>
      </c>
      <c r="C81" s="202"/>
      <c r="D81" s="202"/>
      <c r="E81" s="202"/>
      <c r="F81" s="202"/>
      <c r="G81" s="202"/>
      <c r="H81" s="202"/>
      <c r="I81" s="202"/>
      <c r="J81" s="202"/>
      <c r="K81" s="203">
        <f>+K68+K73+K74</f>
        <v>0</v>
      </c>
      <c r="L81" s="203">
        <f t="shared" ref="L81:V81" si="1">+L68+L73+L74</f>
        <v>0</v>
      </c>
      <c r="M81" s="204">
        <f>M71+M72</f>
        <v>1234360000</v>
      </c>
      <c r="N81" s="204"/>
      <c r="O81" s="204"/>
      <c r="P81" s="204">
        <f>P71+P72</f>
        <v>171800000</v>
      </c>
      <c r="Q81" s="204"/>
      <c r="R81" s="204"/>
      <c r="S81" s="204"/>
      <c r="T81" s="204"/>
      <c r="U81" s="204">
        <f>U71+U72</f>
        <v>171800000</v>
      </c>
      <c r="V81" s="204">
        <f t="shared" si="1"/>
        <v>595006614</v>
      </c>
      <c r="W81" s="204">
        <f>W71+W72</f>
        <v>0</v>
      </c>
      <c r="X81" s="204">
        <f>+X68+X73+X74</f>
        <v>0</v>
      </c>
      <c r="Y81" s="205"/>
      <c r="Z81" s="204">
        <f>Z66+Z67+Z77</f>
        <v>0</v>
      </c>
    </row>
    <row r="82" spans="2:26" x14ac:dyDescent="0.25">
      <c r="B82" s="139" t="s">
        <v>158</v>
      </c>
      <c r="C82" s="139"/>
      <c r="D82" s="139"/>
      <c r="E82" s="139"/>
      <c r="F82" s="139"/>
      <c r="G82" s="139"/>
      <c r="H82" s="139"/>
      <c r="I82" s="139"/>
      <c r="J82" s="139"/>
      <c r="K82" s="206">
        <f>+K61+K71+K77</f>
        <v>0</v>
      </c>
      <c r="L82" s="206">
        <f t="shared" ref="L82:V82" si="2">+L62+L71+L77</f>
        <v>0</v>
      </c>
      <c r="M82" s="207">
        <f>M75+M77</f>
        <v>695900000</v>
      </c>
      <c r="N82" s="207"/>
      <c r="O82" s="207"/>
      <c r="P82" s="207">
        <f>P75+P77</f>
        <v>563825000</v>
      </c>
      <c r="Q82" s="207"/>
      <c r="R82" s="207"/>
      <c r="S82" s="207"/>
      <c r="T82" s="207"/>
      <c r="U82" s="207">
        <f>U75+U77</f>
        <v>563825000</v>
      </c>
      <c r="V82" s="207">
        <f t="shared" si="2"/>
        <v>4000000</v>
      </c>
      <c r="W82" s="207">
        <f>W75+W77</f>
        <v>4870000</v>
      </c>
      <c r="X82" s="207">
        <f>+X61+X71+X77</f>
        <v>0</v>
      </c>
      <c r="Y82" s="208"/>
      <c r="Z82" s="207">
        <f>Z53+Z60+Z70</f>
        <v>79508330.659999996</v>
      </c>
    </row>
    <row r="83" spans="2:26" x14ac:dyDescent="0.25">
      <c r="B83" s="209" t="s">
        <v>159</v>
      </c>
      <c r="C83" s="209"/>
      <c r="D83" s="209"/>
      <c r="E83" s="209"/>
      <c r="F83" s="209"/>
      <c r="G83" s="209"/>
      <c r="H83" s="209"/>
      <c r="I83" s="209"/>
      <c r="J83" s="209"/>
      <c r="K83" s="210">
        <f>+K76</f>
        <v>0</v>
      </c>
      <c r="L83" s="210">
        <f t="shared" ref="L83:V83" si="3">+L76</f>
        <v>0</v>
      </c>
      <c r="M83" s="211">
        <f>M74</f>
        <v>238770000</v>
      </c>
      <c r="N83" s="211"/>
      <c r="O83" s="211"/>
      <c r="P83" s="211">
        <f>P74</f>
        <v>219610000</v>
      </c>
      <c r="Q83" s="211"/>
      <c r="R83" s="211"/>
      <c r="S83" s="211"/>
      <c r="T83" s="211"/>
      <c r="U83" s="211">
        <f>U74</f>
        <v>219610000</v>
      </c>
      <c r="V83" s="211">
        <f t="shared" si="3"/>
        <v>12192449</v>
      </c>
      <c r="W83" s="211">
        <f>W74</f>
        <v>9182958</v>
      </c>
      <c r="X83" s="211">
        <f>+X76</f>
        <v>0</v>
      </c>
      <c r="Y83" s="212"/>
      <c r="Z83" s="211">
        <f>Z69</f>
        <v>0</v>
      </c>
    </row>
    <row r="84" spans="2:26" x14ac:dyDescent="0.25">
      <c r="B84" s="213" t="s">
        <v>264</v>
      </c>
      <c r="C84" s="213"/>
      <c r="D84" s="213"/>
      <c r="E84" s="213"/>
      <c r="F84" s="213"/>
      <c r="G84" s="213"/>
      <c r="H84" s="213"/>
      <c r="I84" s="213"/>
      <c r="J84" s="213"/>
      <c r="K84" s="214">
        <f>+K78</f>
        <v>0</v>
      </c>
      <c r="L84" s="214">
        <f t="shared" ref="L84:V84" si="4">+L78</f>
        <v>0</v>
      </c>
      <c r="M84" s="215">
        <f>M76</f>
        <v>541456051</v>
      </c>
      <c r="N84" s="215"/>
      <c r="O84" s="215"/>
      <c r="P84" s="215">
        <f>P76</f>
        <v>529263602</v>
      </c>
      <c r="Q84" s="215"/>
      <c r="R84" s="215"/>
      <c r="S84" s="215"/>
      <c r="T84" s="215"/>
      <c r="U84" s="215">
        <f>U76</f>
        <v>529263602</v>
      </c>
      <c r="V84" s="215">
        <f t="shared" si="4"/>
        <v>0</v>
      </c>
      <c r="W84" s="215">
        <f>W76</f>
        <v>29614999</v>
      </c>
      <c r="X84" s="215">
        <f>+X78</f>
        <v>0</v>
      </c>
      <c r="Y84" s="216"/>
      <c r="Z84" s="215">
        <f>Z71</f>
        <v>0</v>
      </c>
    </row>
    <row r="85" spans="2:26" x14ac:dyDescent="0.25">
      <c r="B85" s="217"/>
      <c r="C85" s="217"/>
      <c r="D85" s="217"/>
      <c r="E85" s="217"/>
      <c r="F85" s="217"/>
      <c r="G85" s="217"/>
      <c r="H85" s="217"/>
      <c r="I85" s="217"/>
      <c r="J85" s="217"/>
      <c r="K85" s="217"/>
      <c r="L85" s="217"/>
      <c r="M85" s="217"/>
      <c r="N85" s="217"/>
      <c r="O85" s="217"/>
      <c r="P85" s="217"/>
      <c r="Q85" s="217"/>
      <c r="R85" s="217"/>
      <c r="S85" s="217"/>
      <c r="T85" s="217"/>
      <c r="U85" s="218"/>
      <c r="V85" s="217"/>
      <c r="W85" s="217"/>
      <c r="X85" s="217"/>
      <c r="Y85" s="219"/>
      <c r="Z85" s="219"/>
    </row>
    <row r="86" spans="2:26" x14ac:dyDescent="0.25">
      <c r="B86" s="217"/>
      <c r="C86" s="217"/>
      <c r="D86" s="217"/>
      <c r="E86" s="217"/>
      <c r="F86" s="217"/>
      <c r="G86" s="217"/>
      <c r="H86" s="217"/>
      <c r="I86" s="217"/>
      <c r="J86" s="217"/>
      <c r="K86" s="220">
        <f>SUM(K80:K84)</f>
        <v>0</v>
      </c>
      <c r="L86" s="220">
        <f t="shared" ref="L86:R86" si="5">SUM(L80:L84)</f>
        <v>0</v>
      </c>
      <c r="M86" s="220">
        <f>SUM(M80:M84)</f>
        <v>4364918051</v>
      </c>
      <c r="N86" s="220">
        <f t="shared" si="5"/>
        <v>0</v>
      </c>
      <c r="O86" s="220">
        <f t="shared" si="5"/>
        <v>0</v>
      </c>
      <c r="P86" s="220">
        <f>SUM(P80:P84)</f>
        <v>2773571488</v>
      </c>
      <c r="Q86" s="220">
        <f t="shared" si="5"/>
        <v>0</v>
      </c>
      <c r="R86" s="220">
        <f t="shared" si="5"/>
        <v>0</v>
      </c>
      <c r="S86" s="220">
        <f>SUM(S80:S84)</f>
        <v>0</v>
      </c>
      <c r="T86" s="217"/>
      <c r="U86" s="220">
        <f>U80+U81+U82+U83+U84</f>
        <v>2513083988</v>
      </c>
      <c r="V86" s="217"/>
      <c r="W86" s="220">
        <f>W80+W81+W82+W83+W84</f>
        <v>51325664</v>
      </c>
      <c r="X86" s="221" t="e">
        <f>S86/K86</f>
        <v>#DIV/0!</v>
      </c>
      <c r="Y86" s="219"/>
      <c r="Z86" s="222">
        <f>U86/M86</f>
        <v>0.57574597246430637</v>
      </c>
    </row>
  </sheetData>
  <mergeCells count="6">
    <mergeCell ref="A6:AA6"/>
    <mergeCell ref="A1:AA1"/>
    <mergeCell ref="A2:AA2"/>
    <mergeCell ref="A3:AA3"/>
    <mergeCell ref="A4:AA4"/>
    <mergeCell ref="A5:AA5"/>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71307-D0E8-447E-AE9D-47BAB17FA87A}">
  <dimension ref="A1:AC86"/>
  <sheetViews>
    <sheetView showGridLines="0" topLeftCell="A67" workbookViewId="0">
      <selection activeCell="B80" sqref="B80:Z86"/>
    </sheetView>
  </sheetViews>
  <sheetFormatPr baseColWidth="10" defaultRowHeight="15" x14ac:dyDescent="0.25"/>
  <cols>
    <col min="1" max="1" width="13.25" style="154" bestFit="1" customWidth="1"/>
    <col min="2" max="2" width="20.625" style="154" bestFit="1" customWidth="1"/>
    <col min="3" max="3" width="12.875" style="154" bestFit="1" customWidth="1"/>
    <col min="4" max="4" width="40" style="154" bestFit="1" customWidth="1"/>
    <col min="5" max="5" width="7.75" style="154" hidden="1" customWidth="1"/>
    <col min="6" max="6" width="14.5" style="154" hidden="1" customWidth="1"/>
    <col min="7" max="7" width="7.625" style="154" hidden="1" customWidth="1"/>
    <col min="8" max="8" width="11.375" style="154" hidden="1" customWidth="1"/>
    <col min="9" max="9" width="13.125" style="154" hidden="1" customWidth="1"/>
    <col min="10" max="10" width="9.75" style="154" hidden="1" customWidth="1"/>
    <col min="11" max="11" width="6.75" style="154" hidden="1" customWidth="1"/>
    <col min="12" max="12" width="11.375" style="154" hidden="1" customWidth="1"/>
    <col min="13" max="13" width="17" style="154" bestFit="1" customWidth="1"/>
    <col min="14" max="14" width="13.75" style="154" hidden="1" customWidth="1"/>
    <col min="15" max="15" width="13.875" style="154" hidden="1" customWidth="1"/>
    <col min="16" max="16" width="20.625" style="154" hidden="1" customWidth="1"/>
    <col min="17" max="17" width="15.625" style="154" hidden="1" customWidth="1"/>
    <col min="18" max="18" width="13.875" style="154" hidden="1" customWidth="1"/>
    <col min="19" max="19" width="20.25" style="154" hidden="1" customWidth="1"/>
    <col min="20" max="20" width="23.125" style="154" hidden="1" customWidth="1"/>
    <col min="21" max="21" width="14.625" style="154" bestFit="1" customWidth="1"/>
    <col min="22" max="22" width="17.875" style="154" hidden="1" customWidth="1"/>
    <col min="23" max="23" width="13.75" style="154" hidden="1" customWidth="1"/>
    <col min="24" max="24" width="14.75" style="154" hidden="1" customWidth="1"/>
    <col min="25" max="25" width="15" style="154" hidden="1" customWidth="1"/>
    <col min="26" max="26" width="11.5" style="154" bestFit="1" customWidth="1"/>
    <col min="27" max="27" width="13.875" style="154" hidden="1" customWidth="1"/>
    <col min="28" max="28" width="11" style="154"/>
    <col min="29" max="29" width="13.625" style="154" bestFit="1" customWidth="1"/>
    <col min="30" max="16384" width="11" style="154"/>
  </cols>
  <sheetData>
    <row r="1" spans="1:28" x14ac:dyDescent="0.25">
      <c r="A1" s="384" t="s">
        <v>345</v>
      </c>
      <c r="B1" s="384"/>
      <c r="C1" s="384"/>
      <c r="D1" s="384"/>
      <c r="E1" s="384"/>
      <c r="F1" s="384"/>
      <c r="G1" s="384"/>
      <c r="H1" s="384"/>
      <c r="I1" s="384"/>
      <c r="J1" s="384"/>
      <c r="K1" s="384"/>
      <c r="L1" s="384"/>
      <c r="M1" s="384"/>
      <c r="N1" s="384"/>
      <c r="O1" s="384"/>
      <c r="P1" s="384"/>
      <c r="Q1" s="384"/>
      <c r="R1" s="384"/>
      <c r="S1" s="384"/>
      <c r="T1" s="384"/>
      <c r="U1" s="384"/>
      <c r="V1" s="384"/>
      <c r="W1" s="384"/>
      <c r="X1" s="384"/>
      <c r="Y1" s="384"/>
      <c r="Z1" s="384"/>
      <c r="AA1" s="384"/>
    </row>
    <row r="2" spans="1:28" x14ac:dyDescent="0.25">
      <c r="A2" s="383" t="s">
        <v>346</v>
      </c>
      <c r="B2" s="383"/>
      <c r="C2" s="383"/>
      <c r="D2" s="383"/>
      <c r="E2" s="383"/>
      <c r="F2" s="383"/>
      <c r="G2" s="383"/>
      <c r="H2" s="383"/>
      <c r="I2" s="383"/>
      <c r="J2" s="383"/>
      <c r="K2" s="383"/>
      <c r="L2" s="383"/>
      <c r="M2" s="383"/>
      <c r="N2" s="383"/>
      <c r="O2" s="383"/>
      <c r="P2" s="383"/>
      <c r="Q2" s="383"/>
      <c r="R2" s="383"/>
      <c r="S2" s="383"/>
      <c r="T2" s="383"/>
      <c r="U2" s="383"/>
      <c r="V2" s="383"/>
      <c r="W2" s="383"/>
      <c r="X2" s="383"/>
      <c r="Y2" s="383"/>
      <c r="Z2" s="383"/>
      <c r="AA2" s="383"/>
      <c r="AB2" s="155"/>
    </row>
    <row r="3" spans="1:28" x14ac:dyDescent="0.25">
      <c r="A3" s="383" t="s">
        <v>347</v>
      </c>
      <c r="B3" s="383"/>
      <c r="C3" s="383"/>
      <c r="D3" s="383"/>
      <c r="E3" s="383"/>
      <c r="F3" s="383"/>
      <c r="G3" s="383"/>
      <c r="H3" s="383"/>
      <c r="I3" s="383"/>
      <c r="J3" s="383"/>
      <c r="K3" s="383"/>
      <c r="L3" s="383"/>
      <c r="M3" s="383"/>
      <c r="N3" s="383"/>
      <c r="O3" s="383"/>
      <c r="P3" s="383"/>
      <c r="Q3" s="383"/>
      <c r="R3" s="383"/>
      <c r="S3" s="383"/>
      <c r="T3" s="383"/>
      <c r="U3" s="383"/>
      <c r="V3" s="383"/>
      <c r="W3" s="383"/>
      <c r="X3" s="383"/>
      <c r="Y3" s="383"/>
      <c r="Z3" s="383"/>
      <c r="AA3" s="383"/>
      <c r="AB3" s="155"/>
    </row>
    <row r="4" spans="1:28" x14ac:dyDescent="0.25">
      <c r="A4" s="383" t="s">
        <v>348</v>
      </c>
      <c r="B4" s="383"/>
      <c r="C4" s="383"/>
      <c r="D4" s="383"/>
      <c r="E4" s="383"/>
      <c r="F4" s="383"/>
      <c r="G4" s="383"/>
      <c r="H4" s="383"/>
      <c r="I4" s="383"/>
      <c r="J4" s="383"/>
      <c r="K4" s="383"/>
      <c r="L4" s="383"/>
      <c r="M4" s="383"/>
      <c r="N4" s="383"/>
      <c r="O4" s="383"/>
      <c r="P4" s="383"/>
      <c r="Q4" s="383"/>
      <c r="R4" s="383"/>
      <c r="S4" s="383"/>
      <c r="T4" s="383"/>
      <c r="U4" s="383"/>
      <c r="V4" s="383"/>
      <c r="W4" s="383"/>
      <c r="X4" s="383"/>
      <c r="Y4" s="383"/>
      <c r="Z4" s="383"/>
      <c r="AA4" s="383"/>
    </row>
    <row r="5" spans="1:28" x14ac:dyDescent="0.25">
      <c r="A5" s="383" t="s">
        <v>349</v>
      </c>
      <c r="B5" s="383"/>
      <c r="C5" s="383"/>
      <c r="D5" s="383"/>
      <c r="E5" s="383"/>
      <c r="F5" s="383"/>
      <c r="G5" s="383"/>
      <c r="H5" s="383"/>
      <c r="I5" s="383"/>
      <c r="J5" s="383"/>
      <c r="K5" s="383"/>
      <c r="L5" s="383"/>
      <c r="M5" s="383"/>
      <c r="N5" s="383"/>
      <c r="O5" s="383"/>
      <c r="P5" s="383"/>
      <c r="Q5" s="383"/>
      <c r="R5" s="383"/>
      <c r="S5" s="383"/>
      <c r="T5" s="383"/>
      <c r="U5" s="383"/>
      <c r="V5" s="383"/>
      <c r="W5" s="383"/>
      <c r="X5" s="383"/>
      <c r="Y5" s="383"/>
      <c r="Z5" s="383"/>
      <c r="AA5" s="383"/>
      <c r="AB5" s="155"/>
    </row>
    <row r="6" spans="1:28" x14ac:dyDescent="0.25">
      <c r="A6" s="383" t="s">
        <v>350</v>
      </c>
      <c r="B6" s="383"/>
      <c r="C6" s="383"/>
      <c r="D6" s="383"/>
      <c r="E6" s="383"/>
      <c r="F6" s="383"/>
      <c r="G6" s="383"/>
      <c r="H6" s="383"/>
      <c r="I6" s="383"/>
      <c r="J6" s="383"/>
      <c r="K6" s="383"/>
      <c r="L6" s="383"/>
      <c r="M6" s="383"/>
      <c r="N6" s="383"/>
      <c r="O6" s="383"/>
      <c r="P6" s="383"/>
      <c r="Q6" s="383"/>
      <c r="R6" s="383"/>
      <c r="S6" s="383"/>
      <c r="T6" s="383"/>
      <c r="U6" s="383"/>
      <c r="V6" s="383"/>
      <c r="W6" s="383"/>
      <c r="X6" s="383"/>
      <c r="Y6" s="383"/>
      <c r="Z6" s="383"/>
      <c r="AA6" s="383"/>
      <c r="AB6" s="155"/>
    </row>
    <row r="7" spans="1:28" ht="21" customHeight="1" x14ac:dyDescent="0.25">
      <c r="A7" s="156" t="s">
        <v>351</v>
      </c>
      <c r="B7" s="156" t="s">
        <v>352</v>
      </c>
      <c r="C7" s="156" t="s">
        <v>353</v>
      </c>
      <c r="D7" s="156" t="s">
        <v>354</v>
      </c>
      <c r="E7" s="156" t="s">
        <v>355</v>
      </c>
      <c r="F7" s="156" t="s">
        <v>356</v>
      </c>
      <c r="G7" s="156" t="s">
        <v>357</v>
      </c>
      <c r="H7" s="156" t="s">
        <v>358</v>
      </c>
      <c r="I7" s="156" t="s">
        <v>359</v>
      </c>
      <c r="J7" s="156" t="s">
        <v>360</v>
      </c>
      <c r="K7" s="156" t="s">
        <v>361</v>
      </c>
      <c r="L7" s="156" t="s">
        <v>362</v>
      </c>
      <c r="M7" s="156" t="s">
        <v>363</v>
      </c>
      <c r="N7" s="156" t="s">
        <v>364</v>
      </c>
      <c r="O7" s="156" t="s">
        <v>365</v>
      </c>
      <c r="P7" s="156" t="s">
        <v>366</v>
      </c>
      <c r="Q7" s="156" t="s">
        <v>367</v>
      </c>
      <c r="R7" s="156" t="s">
        <v>368</v>
      </c>
      <c r="S7" s="156" t="s">
        <v>369</v>
      </c>
      <c r="T7" s="156" t="s">
        <v>370</v>
      </c>
      <c r="U7" s="156" t="s">
        <v>371</v>
      </c>
      <c r="V7" s="156" t="s">
        <v>372</v>
      </c>
      <c r="W7" s="156" t="s">
        <v>373</v>
      </c>
      <c r="X7" s="156" t="s">
        <v>374</v>
      </c>
      <c r="Y7" s="156" t="s">
        <v>375</v>
      </c>
      <c r="Z7" s="156" t="s">
        <v>376</v>
      </c>
      <c r="AA7" s="156" t="s">
        <v>377</v>
      </c>
    </row>
    <row r="8" spans="1:28" s="166" customFormat="1" ht="16.5" customHeight="1" x14ac:dyDescent="0.25">
      <c r="A8" s="163" t="s">
        <v>378</v>
      </c>
      <c r="B8" s="163" t="s">
        <v>379</v>
      </c>
      <c r="C8" s="163" t="s">
        <v>380</v>
      </c>
      <c r="D8" s="163" t="s">
        <v>381</v>
      </c>
      <c r="E8" s="163" t="s">
        <v>378</v>
      </c>
      <c r="F8" s="164">
        <v>6974000000</v>
      </c>
      <c r="G8" s="164">
        <v>0</v>
      </c>
      <c r="H8" s="165">
        <v>0</v>
      </c>
      <c r="I8" s="165">
        <v>0</v>
      </c>
      <c r="J8" s="165">
        <v>0</v>
      </c>
      <c r="K8" s="164">
        <v>0</v>
      </c>
      <c r="L8" s="164">
        <v>0</v>
      </c>
      <c r="M8" s="164">
        <v>6974000000</v>
      </c>
      <c r="N8" s="165">
        <v>0</v>
      </c>
      <c r="O8" s="164">
        <v>2737468245</v>
      </c>
      <c r="P8" s="164">
        <v>2737468245</v>
      </c>
      <c r="Q8" s="165">
        <v>0</v>
      </c>
      <c r="R8" s="164">
        <v>4236531755</v>
      </c>
      <c r="S8" s="165">
        <v>0</v>
      </c>
      <c r="T8" s="164">
        <v>1691906419</v>
      </c>
      <c r="U8" s="164">
        <v>1691906419</v>
      </c>
      <c r="V8" s="164">
        <v>5282093581</v>
      </c>
      <c r="W8" s="164">
        <v>90025769</v>
      </c>
      <c r="X8" s="165">
        <v>0</v>
      </c>
      <c r="Y8" s="164">
        <v>66256652</v>
      </c>
      <c r="Z8" s="164">
        <v>66256652</v>
      </c>
      <c r="AA8" s="164">
        <v>1625649767</v>
      </c>
    </row>
    <row r="9" spans="1:28" s="170" customFormat="1" ht="16.5" customHeight="1" x14ac:dyDescent="0.25">
      <c r="A9" s="167" t="s">
        <v>378</v>
      </c>
      <c r="B9" s="167" t="s">
        <v>382</v>
      </c>
      <c r="C9" s="167" t="s">
        <v>380</v>
      </c>
      <c r="D9" s="167" t="s">
        <v>383</v>
      </c>
      <c r="E9" s="167" t="s">
        <v>378</v>
      </c>
      <c r="F9" s="168">
        <v>2609081949</v>
      </c>
      <c r="G9" s="169">
        <v>0</v>
      </c>
      <c r="H9" s="169">
        <v>0</v>
      </c>
      <c r="I9" s="169">
        <v>0</v>
      </c>
      <c r="J9" s="169">
        <v>0</v>
      </c>
      <c r="K9" s="168">
        <v>0</v>
      </c>
      <c r="L9" s="168">
        <v>0</v>
      </c>
      <c r="M9" s="168">
        <v>2609081949</v>
      </c>
      <c r="N9" s="169">
        <v>0</v>
      </c>
      <c r="O9" s="168">
        <v>601183359</v>
      </c>
      <c r="P9" s="168">
        <v>601183359</v>
      </c>
      <c r="Q9" s="169">
        <v>0</v>
      </c>
      <c r="R9" s="168">
        <v>2007898590</v>
      </c>
      <c r="S9" s="169">
        <v>0</v>
      </c>
      <c r="T9" s="168">
        <v>276365169</v>
      </c>
      <c r="U9" s="168">
        <v>276365169</v>
      </c>
      <c r="V9" s="168">
        <v>2332716780</v>
      </c>
      <c r="W9" s="168">
        <v>90025769</v>
      </c>
      <c r="X9" s="169">
        <v>0</v>
      </c>
      <c r="Y9" s="168">
        <v>66256652</v>
      </c>
      <c r="Z9" s="168">
        <v>66256652</v>
      </c>
      <c r="AA9" s="168">
        <v>210108517</v>
      </c>
    </row>
    <row r="10" spans="1:28" ht="16.5" customHeight="1" x14ac:dyDescent="0.25">
      <c r="A10" s="157" t="s">
        <v>378</v>
      </c>
      <c r="B10" s="157" t="s">
        <v>384</v>
      </c>
      <c r="C10" s="157" t="s">
        <v>380</v>
      </c>
      <c r="D10" s="157" t="s">
        <v>385</v>
      </c>
      <c r="E10" s="157" t="s">
        <v>378</v>
      </c>
      <c r="F10" s="158">
        <v>1587025756</v>
      </c>
      <c r="G10" s="159">
        <v>0</v>
      </c>
      <c r="H10" s="159">
        <v>0</v>
      </c>
      <c r="I10" s="159">
        <v>0</v>
      </c>
      <c r="J10" s="159">
        <v>0</v>
      </c>
      <c r="K10" s="159">
        <v>0</v>
      </c>
      <c r="L10" s="159">
        <v>0</v>
      </c>
      <c r="M10" s="158">
        <v>1587025756</v>
      </c>
      <c r="N10" s="159">
        <v>0</v>
      </c>
      <c r="O10" s="158">
        <v>86808152</v>
      </c>
      <c r="P10" s="158">
        <v>86808152</v>
      </c>
      <c r="Q10" s="159">
        <v>0</v>
      </c>
      <c r="R10" s="158">
        <v>1500217604</v>
      </c>
      <c r="S10" s="159">
        <v>0</v>
      </c>
      <c r="T10" s="158">
        <v>86808152</v>
      </c>
      <c r="U10" s="158">
        <v>86808152</v>
      </c>
      <c r="V10" s="158">
        <v>1500217604</v>
      </c>
      <c r="W10" s="158">
        <v>86728752</v>
      </c>
      <c r="X10" s="159">
        <v>0</v>
      </c>
      <c r="Y10" s="158">
        <v>66256652</v>
      </c>
      <c r="Z10" s="158">
        <v>66256652</v>
      </c>
      <c r="AA10" s="158">
        <v>20551500</v>
      </c>
    </row>
    <row r="11" spans="1:28" ht="16.5" customHeight="1" x14ac:dyDescent="0.25">
      <c r="A11" s="157" t="s">
        <v>378</v>
      </c>
      <c r="B11" s="157" t="s">
        <v>386</v>
      </c>
      <c r="C11" s="157" t="s">
        <v>380</v>
      </c>
      <c r="D11" s="157" t="s">
        <v>387</v>
      </c>
      <c r="E11" s="157" t="s">
        <v>378</v>
      </c>
      <c r="F11" s="158">
        <v>1587025756</v>
      </c>
      <c r="G11" s="159">
        <v>0</v>
      </c>
      <c r="H11" s="159">
        <v>0</v>
      </c>
      <c r="I11" s="159">
        <v>0</v>
      </c>
      <c r="J11" s="159">
        <v>0</v>
      </c>
      <c r="K11" s="159">
        <v>0</v>
      </c>
      <c r="L11" s="159">
        <v>0</v>
      </c>
      <c r="M11" s="158">
        <v>1587025756</v>
      </c>
      <c r="N11" s="159">
        <v>0</v>
      </c>
      <c r="O11" s="158">
        <v>86808152</v>
      </c>
      <c r="P11" s="158">
        <v>86808152</v>
      </c>
      <c r="Q11" s="159">
        <v>0</v>
      </c>
      <c r="R11" s="158">
        <v>1500217604</v>
      </c>
      <c r="S11" s="159">
        <v>0</v>
      </c>
      <c r="T11" s="158">
        <v>86808152</v>
      </c>
      <c r="U11" s="158">
        <v>86808152</v>
      </c>
      <c r="V11" s="158">
        <v>1500217604</v>
      </c>
      <c r="W11" s="158">
        <v>86728752</v>
      </c>
      <c r="X11" s="159">
        <v>0</v>
      </c>
      <c r="Y11" s="158">
        <v>66256652</v>
      </c>
      <c r="Z11" s="158">
        <v>66256652</v>
      </c>
      <c r="AA11" s="158">
        <v>20551500</v>
      </c>
    </row>
    <row r="12" spans="1:28" ht="16.5" hidden="1" customHeight="1" x14ac:dyDescent="0.25">
      <c r="A12" s="157" t="s">
        <v>378</v>
      </c>
      <c r="B12" s="157" t="s">
        <v>388</v>
      </c>
      <c r="C12" s="157" t="s">
        <v>380</v>
      </c>
      <c r="D12" s="157" t="s">
        <v>389</v>
      </c>
      <c r="E12" s="157" t="s">
        <v>378</v>
      </c>
      <c r="F12" s="158">
        <v>1107587483</v>
      </c>
      <c r="G12" s="159">
        <v>0</v>
      </c>
      <c r="H12" s="159">
        <v>0</v>
      </c>
      <c r="I12" s="159">
        <v>0</v>
      </c>
      <c r="J12" s="159">
        <v>0</v>
      </c>
      <c r="K12" s="159">
        <v>0</v>
      </c>
      <c r="L12" s="159">
        <v>0</v>
      </c>
      <c r="M12" s="158">
        <v>1107587483</v>
      </c>
      <c r="N12" s="159">
        <v>0</v>
      </c>
      <c r="O12" s="158">
        <v>66256652</v>
      </c>
      <c r="P12" s="158">
        <v>66256652</v>
      </c>
      <c r="Q12" s="159">
        <v>0</v>
      </c>
      <c r="R12" s="158">
        <v>1041330831</v>
      </c>
      <c r="S12" s="159">
        <v>0</v>
      </c>
      <c r="T12" s="158">
        <v>66256652</v>
      </c>
      <c r="U12" s="158">
        <v>66256652</v>
      </c>
      <c r="V12" s="158">
        <v>1041330831</v>
      </c>
      <c r="W12" s="158">
        <v>66256652</v>
      </c>
      <c r="X12" s="159">
        <v>0</v>
      </c>
      <c r="Y12" s="158">
        <v>66256652</v>
      </c>
      <c r="Z12" s="158">
        <v>66256652</v>
      </c>
      <c r="AA12" s="159">
        <v>0</v>
      </c>
    </row>
    <row r="13" spans="1:28" ht="16.5" hidden="1" customHeight="1" x14ac:dyDescent="0.25">
      <c r="A13" s="157" t="s">
        <v>378</v>
      </c>
      <c r="B13" s="157" t="s">
        <v>390</v>
      </c>
      <c r="C13" s="157" t="s">
        <v>380</v>
      </c>
      <c r="D13" s="157" t="s">
        <v>391</v>
      </c>
      <c r="E13" s="157" t="s">
        <v>378</v>
      </c>
      <c r="F13" s="158">
        <v>1107587483</v>
      </c>
      <c r="G13" s="159">
        <v>0</v>
      </c>
      <c r="H13" s="159">
        <v>0</v>
      </c>
      <c r="I13" s="159">
        <v>0</v>
      </c>
      <c r="J13" s="159">
        <v>0</v>
      </c>
      <c r="K13" s="159">
        <v>0</v>
      </c>
      <c r="L13" s="159">
        <v>0</v>
      </c>
      <c r="M13" s="158">
        <v>1107587483</v>
      </c>
      <c r="N13" s="159">
        <v>0</v>
      </c>
      <c r="O13" s="158">
        <v>66256652</v>
      </c>
      <c r="P13" s="158">
        <v>66256652</v>
      </c>
      <c r="Q13" s="159">
        <v>0</v>
      </c>
      <c r="R13" s="158">
        <v>1041330831</v>
      </c>
      <c r="S13" s="159">
        <v>0</v>
      </c>
      <c r="T13" s="158">
        <v>66256652</v>
      </c>
      <c r="U13" s="158">
        <v>66256652</v>
      </c>
      <c r="V13" s="158">
        <v>1041330831</v>
      </c>
      <c r="W13" s="158">
        <v>66256652</v>
      </c>
      <c r="X13" s="159">
        <v>0</v>
      </c>
      <c r="Y13" s="158">
        <v>66256652</v>
      </c>
      <c r="Z13" s="158">
        <v>66256652</v>
      </c>
      <c r="AA13" s="159">
        <v>0</v>
      </c>
    </row>
    <row r="14" spans="1:28" ht="16.5" hidden="1" customHeight="1" x14ac:dyDescent="0.25">
      <c r="A14" s="157" t="s">
        <v>392</v>
      </c>
      <c r="B14" s="157" t="s">
        <v>393</v>
      </c>
      <c r="C14" s="157" t="s">
        <v>380</v>
      </c>
      <c r="D14" s="157" t="s">
        <v>394</v>
      </c>
      <c r="E14" s="157" t="s">
        <v>395</v>
      </c>
      <c r="F14" s="158">
        <v>880317528</v>
      </c>
      <c r="G14" s="159">
        <v>0</v>
      </c>
      <c r="H14" s="159">
        <v>0</v>
      </c>
      <c r="I14" s="159">
        <v>0</v>
      </c>
      <c r="J14" s="159">
        <v>0</v>
      </c>
      <c r="K14" s="159">
        <v>0</v>
      </c>
      <c r="L14" s="159">
        <v>0</v>
      </c>
      <c r="M14" s="158">
        <v>880317528</v>
      </c>
      <c r="N14" s="159">
        <v>0</v>
      </c>
      <c r="O14" s="158">
        <v>66256652</v>
      </c>
      <c r="P14" s="158">
        <v>66256652</v>
      </c>
      <c r="Q14" s="159">
        <v>0</v>
      </c>
      <c r="R14" s="158">
        <v>814060876</v>
      </c>
      <c r="S14" s="159">
        <v>0</v>
      </c>
      <c r="T14" s="158">
        <v>66256652</v>
      </c>
      <c r="U14" s="158">
        <v>66256652</v>
      </c>
      <c r="V14" s="158">
        <v>814060876</v>
      </c>
      <c r="W14" s="158">
        <v>66256652</v>
      </c>
      <c r="X14" s="159">
        <v>0</v>
      </c>
      <c r="Y14" s="158">
        <v>66256652</v>
      </c>
      <c r="Z14" s="158">
        <v>66256652</v>
      </c>
      <c r="AA14" s="159">
        <v>0</v>
      </c>
    </row>
    <row r="15" spans="1:28" ht="16.5" hidden="1" customHeight="1" x14ac:dyDescent="0.25">
      <c r="A15" s="157" t="s">
        <v>396</v>
      </c>
      <c r="B15" s="157" t="s">
        <v>397</v>
      </c>
      <c r="C15" s="157" t="s">
        <v>380</v>
      </c>
      <c r="D15" s="157" t="s">
        <v>398</v>
      </c>
      <c r="E15" s="157" t="s">
        <v>395</v>
      </c>
      <c r="F15" s="158">
        <v>75499453</v>
      </c>
      <c r="G15" s="159">
        <v>0</v>
      </c>
      <c r="H15" s="159">
        <v>0</v>
      </c>
      <c r="I15" s="159">
        <v>0</v>
      </c>
      <c r="J15" s="159">
        <v>0</v>
      </c>
      <c r="K15" s="159">
        <v>0</v>
      </c>
      <c r="L15" s="159">
        <v>0</v>
      </c>
      <c r="M15" s="158">
        <v>75499453</v>
      </c>
      <c r="N15" s="159">
        <v>0</v>
      </c>
      <c r="O15" s="159">
        <v>0</v>
      </c>
      <c r="P15" s="159">
        <v>0</v>
      </c>
      <c r="Q15" s="159">
        <v>0</v>
      </c>
      <c r="R15" s="158">
        <v>75499453</v>
      </c>
      <c r="S15" s="159">
        <v>0</v>
      </c>
      <c r="T15" s="159">
        <v>0</v>
      </c>
      <c r="U15" s="159">
        <v>0</v>
      </c>
      <c r="V15" s="158">
        <v>75499453</v>
      </c>
      <c r="W15" s="159">
        <v>0</v>
      </c>
      <c r="X15" s="159">
        <v>0</v>
      </c>
      <c r="Y15" s="159">
        <v>0</v>
      </c>
      <c r="Z15" s="159">
        <v>0</v>
      </c>
      <c r="AA15" s="159">
        <v>0</v>
      </c>
    </row>
    <row r="16" spans="1:28" ht="16.5" hidden="1" customHeight="1" x14ac:dyDescent="0.25">
      <c r="A16" s="157" t="s">
        <v>399</v>
      </c>
      <c r="B16" s="157" t="s">
        <v>400</v>
      </c>
      <c r="C16" s="157" t="s">
        <v>380</v>
      </c>
      <c r="D16" s="157" t="s">
        <v>401</v>
      </c>
      <c r="E16" s="157" t="s">
        <v>395</v>
      </c>
      <c r="F16" s="158">
        <v>25675926</v>
      </c>
      <c r="G16" s="159">
        <v>0</v>
      </c>
      <c r="H16" s="159">
        <v>0</v>
      </c>
      <c r="I16" s="159">
        <v>0</v>
      </c>
      <c r="J16" s="159">
        <v>0</v>
      </c>
      <c r="K16" s="159">
        <v>0</v>
      </c>
      <c r="L16" s="159">
        <v>0</v>
      </c>
      <c r="M16" s="158">
        <v>25675926</v>
      </c>
      <c r="N16" s="159">
        <v>0</v>
      </c>
      <c r="O16" s="159">
        <v>0</v>
      </c>
      <c r="P16" s="159">
        <v>0</v>
      </c>
      <c r="Q16" s="159">
        <v>0</v>
      </c>
      <c r="R16" s="158">
        <v>25675926</v>
      </c>
      <c r="S16" s="159">
        <v>0</v>
      </c>
      <c r="T16" s="159">
        <v>0</v>
      </c>
      <c r="U16" s="159">
        <v>0</v>
      </c>
      <c r="V16" s="158">
        <v>25675926</v>
      </c>
      <c r="W16" s="159">
        <v>0</v>
      </c>
      <c r="X16" s="159">
        <v>0</v>
      </c>
      <c r="Y16" s="159">
        <v>0</v>
      </c>
      <c r="Z16" s="159">
        <v>0</v>
      </c>
      <c r="AA16" s="159">
        <v>0</v>
      </c>
    </row>
    <row r="17" spans="1:27" ht="16.5" hidden="1" customHeight="1" x14ac:dyDescent="0.25">
      <c r="A17" s="157" t="s">
        <v>378</v>
      </c>
      <c r="B17" s="157" t="s">
        <v>402</v>
      </c>
      <c r="C17" s="157" t="s">
        <v>380</v>
      </c>
      <c r="D17" s="157" t="s">
        <v>403</v>
      </c>
      <c r="E17" s="157" t="s">
        <v>378</v>
      </c>
      <c r="F17" s="158">
        <v>126094576</v>
      </c>
      <c r="G17" s="159">
        <v>0</v>
      </c>
      <c r="H17" s="159">
        <v>0</v>
      </c>
      <c r="I17" s="159">
        <v>0</v>
      </c>
      <c r="J17" s="159">
        <v>0</v>
      </c>
      <c r="K17" s="159">
        <v>0</v>
      </c>
      <c r="L17" s="159">
        <v>0</v>
      </c>
      <c r="M17" s="158">
        <v>126094576</v>
      </c>
      <c r="N17" s="159">
        <v>0</v>
      </c>
      <c r="O17" s="159">
        <v>0</v>
      </c>
      <c r="P17" s="159">
        <v>0</v>
      </c>
      <c r="Q17" s="159">
        <v>0</v>
      </c>
      <c r="R17" s="158">
        <v>126094576</v>
      </c>
      <c r="S17" s="159">
        <v>0</v>
      </c>
      <c r="T17" s="159">
        <v>0</v>
      </c>
      <c r="U17" s="159">
        <v>0</v>
      </c>
      <c r="V17" s="158">
        <v>126094576</v>
      </c>
      <c r="W17" s="159">
        <v>0</v>
      </c>
      <c r="X17" s="159">
        <v>0</v>
      </c>
      <c r="Y17" s="159">
        <v>0</v>
      </c>
      <c r="Z17" s="159">
        <v>0</v>
      </c>
      <c r="AA17" s="159">
        <v>0</v>
      </c>
    </row>
    <row r="18" spans="1:27" ht="16.5" hidden="1" customHeight="1" x14ac:dyDescent="0.25">
      <c r="A18" s="157" t="s">
        <v>404</v>
      </c>
      <c r="B18" s="157" t="s">
        <v>405</v>
      </c>
      <c r="C18" s="157" t="s">
        <v>380</v>
      </c>
      <c r="D18" s="157" t="s">
        <v>406</v>
      </c>
      <c r="E18" s="157" t="s">
        <v>395</v>
      </c>
      <c r="F18" s="158">
        <v>85199034</v>
      </c>
      <c r="G18" s="159">
        <v>0</v>
      </c>
      <c r="H18" s="159">
        <v>0</v>
      </c>
      <c r="I18" s="159">
        <v>0</v>
      </c>
      <c r="J18" s="159">
        <v>0</v>
      </c>
      <c r="K18" s="159">
        <v>0</v>
      </c>
      <c r="L18" s="159">
        <v>0</v>
      </c>
      <c r="M18" s="158">
        <v>85199034</v>
      </c>
      <c r="N18" s="159">
        <v>0</v>
      </c>
      <c r="O18" s="159">
        <v>0</v>
      </c>
      <c r="P18" s="159">
        <v>0</v>
      </c>
      <c r="Q18" s="159">
        <v>0</v>
      </c>
      <c r="R18" s="158">
        <v>85199034</v>
      </c>
      <c r="S18" s="159">
        <v>0</v>
      </c>
      <c r="T18" s="159">
        <v>0</v>
      </c>
      <c r="U18" s="159">
        <v>0</v>
      </c>
      <c r="V18" s="158">
        <v>85199034</v>
      </c>
      <c r="W18" s="159">
        <v>0</v>
      </c>
      <c r="X18" s="159">
        <v>0</v>
      </c>
      <c r="Y18" s="159">
        <v>0</v>
      </c>
      <c r="Z18" s="159">
        <v>0</v>
      </c>
      <c r="AA18" s="159">
        <v>0</v>
      </c>
    </row>
    <row r="19" spans="1:27" ht="16.5" hidden="1" customHeight="1" x14ac:dyDescent="0.25">
      <c r="A19" s="157" t="s">
        <v>407</v>
      </c>
      <c r="B19" s="157" t="s">
        <v>408</v>
      </c>
      <c r="C19" s="157" t="s">
        <v>380</v>
      </c>
      <c r="D19" s="157" t="s">
        <v>409</v>
      </c>
      <c r="E19" s="157" t="s">
        <v>395</v>
      </c>
      <c r="F19" s="158">
        <v>40895542</v>
      </c>
      <c r="G19" s="159">
        <v>0</v>
      </c>
      <c r="H19" s="159">
        <v>0</v>
      </c>
      <c r="I19" s="159">
        <v>0</v>
      </c>
      <c r="J19" s="159">
        <v>0</v>
      </c>
      <c r="K19" s="159">
        <v>0</v>
      </c>
      <c r="L19" s="159">
        <v>0</v>
      </c>
      <c r="M19" s="158">
        <v>40895542</v>
      </c>
      <c r="N19" s="159">
        <v>0</v>
      </c>
      <c r="O19" s="159">
        <v>0</v>
      </c>
      <c r="P19" s="159">
        <v>0</v>
      </c>
      <c r="Q19" s="159">
        <v>0</v>
      </c>
      <c r="R19" s="158">
        <v>40895542</v>
      </c>
      <c r="S19" s="159">
        <v>0</v>
      </c>
      <c r="T19" s="159">
        <v>0</v>
      </c>
      <c r="U19" s="159">
        <v>0</v>
      </c>
      <c r="V19" s="158">
        <v>40895542</v>
      </c>
      <c r="W19" s="159">
        <v>0</v>
      </c>
      <c r="X19" s="159">
        <v>0</v>
      </c>
      <c r="Y19" s="159">
        <v>0</v>
      </c>
      <c r="Z19" s="159">
        <v>0</v>
      </c>
      <c r="AA19" s="159">
        <v>0</v>
      </c>
    </row>
    <row r="20" spans="1:27" ht="16.5" hidden="1" customHeight="1" x14ac:dyDescent="0.25">
      <c r="A20" s="157" t="s">
        <v>378</v>
      </c>
      <c r="B20" s="157" t="s">
        <v>410</v>
      </c>
      <c r="C20" s="157" t="s">
        <v>380</v>
      </c>
      <c r="D20" s="157" t="s">
        <v>411</v>
      </c>
      <c r="E20" s="157" t="s">
        <v>378</v>
      </c>
      <c r="F20" s="158">
        <v>391841130</v>
      </c>
      <c r="G20" s="159">
        <v>0</v>
      </c>
      <c r="H20" s="159">
        <v>0</v>
      </c>
      <c r="I20" s="159">
        <v>0</v>
      </c>
      <c r="J20" s="159">
        <v>0</v>
      </c>
      <c r="K20" s="159">
        <v>0</v>
      </c>
      <c r="L20" s="159">
        <v>0</v>
      </c>
      <c r="M20" s="158">
        <v>391841130</v>
      </c>
      <c r="N20" s="159">
        <v>0</v>
      </c>
      <c r="O20" s="158">
        <v>20551500</v>
      </c>
      <c r="P20" s="158">
        <v>20551500</v>
      </c>
      <c r="Q20" s="159">
        <v>0</v>
      </c>
      <c r="R20" s="158">
        <v>371289630</v>
      </c>
      <c r="S20" s="159">
        <v>0</v>
      </c>
      <c r="T20" s="158">
        <v>20551500</v>
      </c>
      <c r="U20" s="158">
        <v>20551500</v>
      </c>
      <c r="V20" s="158">
        <v>371289630</v>
      </c>
      <c r="W20" s="158">
        <v>20472100</v>
      </c>
      <c r="X20" s="159">
        <v>0</v>
      </c>
      <c r="Y20" s="159">
        <v>0</v>
      </c>
      <c r="Z20" s="159">
        <v>0</v>
      </c>
      <c r="AA20" s="158">
        <v>20551500</v>
      </c>
    </row>
    <row r="21" spans="1:27" ht="16.5" hidden="1" customHeight="1" x14ac:dyDescent="0.25">
      <c r="A21" s="157" t="s">
        <v>412</v>
      </c>
      <c r="B21" s="157" t="s">
        <v>413</v>
      </c>
      <c r="C21" s="157" t="s">
        <v>380</v>
      </c>
      <c r="D21" s="157" t="s">
        <v>414</v>
      </c>
      <c r="E21" s="157" t="s">
        <v>395</v>
      </c>
      <c r="F21" s="158">
        <v>108719214</v>
      </c>
      <c r="G21" s="159">
        <v>0</v>
      </c>
      <c r="H21" s="159">
        <v>0</v>
      </c>
      <c r="I21" s="159">
        <v>0</v>
      </c>
      <c r="J21" s="159">
        <v>0</v>
      </c>
      <c r="K21" s="159">
        <v>0</v>
      </c>
      <c r="L21" s="159">
        <v>0</v>
      </c>
      <c r="M21" s="158">
        <v>108719214</v>
      </c>
      <c r="N21" s="159">
        <v>0</v>
      </c>
      <c r="O21" s="158">
        <v>8056000</v>
      </c>
      <c r="P21" s="158">
        <v>8056000</v>
      </c>
      <c r="Q21" s="159">
        <v>0</v>
      </c>
      <c r="R21" s="158">
        <v>100663214</v>
      </c>
      <c r="S21" s="159">
        <v>0</v>
      </c>
      <c r="T21" s="158">
        <v>8056000</v>
      </c>
      <c r="U21" s="158">
        <v>8056000</v>
      </c>
      <c r="V21" s="158">
        <v>100663214</v>
      </c>
      <c r="W21" s="158">
        <v>8056000</v>
      </c>
      <c r="X21" s="159">
        <v>0</v>
      </c>
      <c r="Y21" s="159">
        <v>0</v>
      </c>
      <c r="Z21" s="159">
        <v>0</v>
      </c>
      <c r="AA21" s="158">
        <v>8056000</v>
      </c>
    </row>
    <row r="22" spans="1:27" ht="16.5" hidden="1" customHeight="1" x14ac:dyDescent="0.25">
      <c r="A22" s="157" t="s">
        <v>415</v>
      </c>
      <c r="B22" s="157" t="s">
        <v>416</v>
      </c>
      <c r="C22" s="157" t="s">
        <v>380</v>
      </c>
      <c r="D22" s="157" t="s">
        <v>417</v>
      </c>
      <c r="E22" s="157" t="s">
        <v>395</v>
      </c>
      <c r="F22" s="158">
        <v>77009444</v>
      </c>
      <c r="G22" s="159">
        <v>0</v>
      </c>
      <c r="H22" s="159">
        <v>0</v>
      </c>
      <c r="I22" s="159">
        <v>0</v>
      </c>
      <c r="J22" s="159">
        <v>0</v>
      </c>
      <c r="K22" s="159">
        <v>0</v>
      </c>
      <c r="L22" s="159">
        <v>0</v>
      </c>
      <c r="M22" s="158">
        <v>77009444</v>
      </c>
      <c r="N22" s="159">
        <v>0</v>
      </c>
      <c r="O22" s="158">
        <v>5711100</v>
      </c>
      <c r="P22" s="158">
        <v>5711100</v>
      </c>
      <c r="Q22" s="159">
        <v>0</v>
      </c>
      <c r="R22" s="158">
        <v>71298344</v>
      </c>
      <c r="S22" s="159">
        <v>0</v>
      </c>
      <c r="T22" s="158">
        <v>5711100</v>
      </c>
      <c r="U22" s="158">
        <v>5711100</v>
      </c>
      <c r="V22" s="158">
        <v>71298344</v>
      </c>
      <c r="W22" s="158">
        <v>5631700</v>
      </c>
      <c r="X22" s="159">
        <v>0</v>
      </c>
      <c r="Y22" s="159">
        <v>0</v>
      </c>
      <c r="Z22" s="159">
        <v>0</v>
      </c>
      <c r="AA22" s="158">
        <v>5711100</v>
      </c>
    </row>
    <row r="23" spans="1:27" ht="16.5" hidden="1" customHeight="1" x14ac:dyDescent="0.25">
      <c r="A23" s="157" t="s">
        <v>418</v>
      </c>
      <c r="B23" s="157" t="s">
        <v>419</v>
      </c>
      <c r="C23" s="157" t="s">
        <v>380</v>
      </c>
      <c r="D23" s="157" t="s">
        <v>420</v>
      </c>
      <c r="E23" s="157" t="s">
        <v>395</v>
      </c>
      <c r="F23" s="158">
        <v>103374829</v>
      </c>
      <c r="G23" s="159">
        <v>0</v>
      </c>
      <c r="H23" s="159">
        <v>0</v>
      </c>
      <c r="I23" s="159">
        <v>0</v>
      </c>
      <c r="J23" s="159">
        <v>0</v>
      </c>
      <c r="K23" s="159">
        <v>0</v>
      </c>
      <c r="L23" s="159">
        <v>0</v>
      </c>
      <c r="M23" s="158">
        <v>103374829</v>
      </c>
      <c r="N23" s="159">
        <v>0</v>
      </c>
      <c r="O23" s="159">
        <v>0</v>
      </c>
      <c r="P23" s="159">
        <v>0</v>
      </c>
      <c r="Q23" s="159">
        <v>0</v>
      </c>
      <c r="R23" s="158">
        <v>103374829</v>
      </c>
      <c r="S23" s="159">
        <v>0</v>
      </c>
      <c r="T23" s="159">
        <v>0</v>
      </c>
      <c r="U23" s="159">
        <v>0</v>
      </c>
      <c r="V23" s="158">
        <v>103374829</v>
      </c>
      <c r="W23" s="159">
        <v>0</v>
      </c>
      <c r="X23" s="159">
        <v>0</v>
      </c>
      <c r="Y23" s="159">
        <v>0</v>
      </c>
      <c r="Z23" s="159">
        <v>0</v>
      </c>
      <c r="AA23" s="159">
        <v>0</v>
      </c>
    </row>
    <row r="24" spans="1:27" ht="16.5" hidden="1" customHeight="1" x14ac:dyDescent="0.25">
      <c r="A24" s="157" t="s">
        <v>421</v>
      </c>
      <c r="B24" s="157" t="s">
        <v>422</v>
      </c>
      <c r="C24" s="157" t="s">
        <v>380</v>
      </c>
      <c r="D24" s="157" t="s">
        <v>423</v>
      </c>
      <c r="E24" s="157" t="s">
        <v>395</v>
      </c>
      <c r="F24" s="158">
        <v>43403798</v>
      </c>
      <c r="G24" s="159">
        <v>0</v>
      </c>
      <c r="H24" s="159">
        <v>0</v>
      </c>
      <c r="I24" s="159">
        <v>0</v>
      </c>
      <c r="J24" s="159">
        <v>0</v>
      </c>
      <c r="K24" s="159">
        <v>0</v>
      </c>
      <c r="L24" s="159">
        <v>0</v>
      </c>
      <c r="M24" s="158">
        <v>43403798</v>
      </c>
      <c r="N24" s="159">
        <v>0</v>
      </c>
      <c r="O24" s="158">
        <v>2860900</v>
      </c>
      <c r="P24" s="158">
        <v>2860900</v>
      </c>
      <c r="Q24" s="159">
        <v>0</v>
      </c>
      <c r="R24" s="158">
        <v>40542898</v>
      </c>
      <c r="S24" s="159">
        <v>0</v>
      </c>
      <c r="T24" s="158">
        <v>2860900</v>
      </c>
      <c r="U24" s="158">
        <v>2860900</v>
      </c>
      <c r="V24" s="158">
        <v>40542898</v>
      </c>
      <c r="W24" s="158">
        <v>2860900</v>
      </c>
      <c r="X24" s="159">
        <v>0</v>
      </c>
      <c r="Y24" s="159">
        <v>0</v>
      </c>
      <c r="Z24" s="159">
        <v>0</v>
      </c>
      <c r="AA24" s="158">
        <v>2860900</v>
      </c>
    </row>
    <row r="25" spans="1:27" ht="16.5" hidden="1" customHeight="1" x14ac:dyDescent="0.25">
      <c r="A25" s="157" t="s">
        <v>424</v>
      </c>
      <c r="B25" s="157" t="s">
        <v>425</v>
      </c>
      <c r="C25" s="157" t="s">
        <v>380</v>
      </c>
      <c r="D25" s="157" t="s">
        <v>426</v>
      </c>
      <c r="E25" s="157" t="s">
        <v>395</v>
      </c>
      <c r="F25" s="158">
        <v>5079098</v>
      </c>
      <c r="G25" s="159">
        <v>0</v>
      </c>
      <c r="H25" s="159">
        <v>0</v>
      </c>
      <c r="I25" s="159">
        <v>0</v>
      </c>
      <c r="J25" s="159">
        <v>0</v>
      </c>
      <c r="K25" s="159">
        <v>0</v>
      </c>
      <c r="L25" s="159">
        <v>0</v>
      </c>
      <c r="M25" s="158">
        <v>5079098</v>
      </c>
      <c r="N25" s="159">
        <v>0</v>
      </c>
      <c r="O25" s="158">
        <v>346600</v>
      </c>
      <c r="P25" s="158">
        <v>346600</v>
      </c>
      <c r="Q25" s="159">
        <v>0</v>
      </c>
      <c r="R25" s="158">
        <v>4732498</v>
      </c>
      <c r="S25" s="159">
        <v>0</v>
      </c>
      <c r="T25" s="158">
        <v>346600</v>
      </c>
      <c r="U25" s="158">
        <v>346600</v>
      </c>
      <c r="V25" s="158">
        <v>4732498</v>
      </c>
      <c r="W25" s="158">
        <v>346600</v>
      </c>
      <c r="X25" s="159">
        <v>0</v>
      </c>
      <c r="Y25" s="159">
        <v>0</v>
      </c>
      <c r="Z25" s="159">
        <v>0</v>
      </c>
      <c r="AA25" s="158">
        <v>346600</v>
      </c>
    </row>
    <row r="26" spans="1:27" ht="16.5" hidden="1" customHeight="1" x14ac:dyDescent="0.25">
      <c r="A26" s="157" t="s">
        <v>427</v>
      </c>
      <c r="B26" s="157" t="s">
        <v>428</v>
      </c>
      <c r="C26" s="157" t="s">
        <v>380</v>
      </c>
      <c r="D26" s="157" t="s">
        <v>429</v>
      </c>
      <c r="E26" s="157" t="s">
        <v>395</v>
      </c>
      <c r="F26" s="158">
        <v>32552848</v>
      </c>
      <c r="G26" s="159">
        <v>0</v>
      </c>
      <c r="H26" s="159">
        <v>0</v>
      </c>
      <c r="I26" s="159">
        <v>0</v>
      </c>
      <c r="J26" s="159">
        <v>0</v>
      </c>
      <c r="K26" s="159">
        <v>0</v>
      </c>
      <c r="L26" s="159">
        <v>0</v>
      </c>
      <c r="M26" s="158">
        <v>32552848</v>
      </c>
      <c r="N26" s="159">
        <v>0</v>
      </c>
      <c r="O26" s="158">
        <v>2146100</v>
      </c>
      <c r="P26" s="158">
        <v>2146100</v>
      </c>
      <c r="Q26" s="159">
        <v>0</v>
      </c>
      <c r="R26" s="158">
        <v>30406748</v>
      </c>
      <c r="S26" s="159">
        <v>0</v>
      </c>
      <c r="T26" s="158">
        <v>2146100</v>
      </c>
      <c r="U26" s="158">
        <v>2146100</v>
      </c>
      <c r="V26" s="158">
        <v>30406748</v>
      </c>
      <c r="W26" s="158">
        <v>2146100</v>
      </c>
      <c r="X26" s="159">
        <v>0</v>
      </c>
      <c r="Y26" s="159">
        <v>0</v>
      </c>
      <c r="Z26" s="159">
        <v>0</v>
      </c>
      <c r="AA26" s="158">
        <v>2146100</v>
      </c>
    </row>
    <row r="27" spans="1:27" ht="16.5" hidden="1" customHeight="1" x14ac:dyDescent="0.25">
      <c r="A27" s="157" t="s">
        <v>430</v>
      </c>
      <c r="B27" s="157" t="s">
        <v>431</v>
      </c>
      <c r="C27" s="157" t="s">
        <v>380</v>
      </c>
      <c r="D27" s="157" t="s">
        <v>432</v>
      </c>
      <c r="E27" s="157" t="s">
        <v>395</v>
      </c>
      <c r="F27" s="158">
        <v>21701899</v>
      </c>
      <c r="G27" s="159">
        <v>0</v>
      </c>
      <c r="H27" s="159">
        <v>0</v>
      </c>
      <c r="I27" s="159">
        <v>0</v>
      </c>
      <c r="J27" s="159">
        <v>0</v>
      </c>
      <c r="K27" s="159">
        <v>0</v>
      </c>
      <c r="L27" s="159">
        <v>0</v>
      </c>
      <c r="M27" s="158">
        <v>21701899</v>
      </c>
      <c r="N27" s="159">
        <v>0</v>
      </c>
      <c r="O27" s="158">
        <v>1430800</v>
      </c>
      <c r="P27" s="158">
        <v>1430800</v>
      </c>
      <c r="Q27" s="159">
        <v>0</v>
      </c>
      <c r="R27" s="158">
        <v>20271099</v>
      </c>
      <c r="S27" s="159">
        <v>0</v>
      </c>
      <c r="T27" s="158">
        <v>1430800</v>
      </c>
      <c r="U27" s="158">
        <v>1430800</v>
      </c>
      <c r="V27" s="158">
        <v>20271099</v>
      </c>
      <c r="W27" s="158">
        <v>1430800</v>
      </c>
      <c r="X27" s="159">
        <v>0</v>
      </c>
      <c r="Y27" s="159">
        <v>0</v>
      </c>
      <c r="Z27" s="159">
        <v>0</v>
      </c>
      <c r="AA27" s="158">
        <v>1430800</v>
      </c>
    </row>
    <row r="28" spans="1:27" ht="16.5" hidden="1" customHeight="1" x14ac:dyDescent="0.25">
      <c r="A28" s="157" t="s">
        <v>378</v>
      </c>
      <c r="B28" s="157" t="s">
        <v>433</v>
      </c>
      <c r="C28" s="157" t="s">
        <v>380</v>
      </c>
      <c r="D28" s="157" t="s">
        <v>434</v>
      </c>
      <c r="E28" s="157" t="s">
        <v>378</v>
      </c>
      <c r="F28" s="158">
        <v>87597143</v>
      </c>
      <c r="G28" s="159">
        <v>0</v>
      </c>
      <c r="H28" s="159">
        <v>0</v>
      </c>
      <c r="I28" s="159">
        <v>0</v>
      </c>
      <c r="J28" s="159">
        <v>0</v>
      </c>
      <c r="K28" s="159">
        <v>0</v>
      </c>
      <c r="L28" s="159">
        <v>0</v>
      </c>
      <c r="M28" s="158">
        <v>87597143</v>
      </c>
      <c r="N28" s="159">
        <v>0</v>
      </c>
      <c r="O28" s="159">
        <v>0</v>
      </c>
      <c r="P28" s="159">
        <v>0</v>
      </c>
      <c r="Q28" s="159">
        <v>0</v>
      </c>
      <c r="R28" s="158">
        <v>87597143</v>
      </c>
      <c r="S28" s="159">
        <v>0</v>
      </c>
      <c r="T28" s="159">
        <v>0</v>
      </c>
      <c r="U28" s="159">
        <v>0</v>
      </c>
      <c r="V28" s="158">
        <v>87597143</v>
      </c>
      <c r="W28" s="159">
        <v>0</v>
      </c>
      <c r="X28" s="159">
        <v>0</v>
      </c>
      <c r="Y28" s="159">
        <v>0</v>
      </c>
      <c r="Z28" s="159">
        <v>0</v>
      </c>
      <c r="AA28" s="159">
        <v>0</v>
      </c>
    </row>
    <row r="29" spans="1:27" ht="16.5" hidden="1" customHeight="1" x14ac:dyDescent="0.25">
      <c r="A29" s="157" t="s">
        <v>378</v>
      </c>
      <c r="B29" s="157" t="s">
        <v>435</v>
      </c>
      <c r="C29" s="157" t="s">
        <v>380</v>
      </c>
      <c r="D29" s="157" t="s">
        <v>403</v>
      </c>
      <c r="E29" s="157" t="s">
        <v>378</v>
      </c>
      <c r="F29" s="158">
        <v>87597143</v>
      </c>
      <c r="G29" s="159">
        <v>0</v>
      </c>
      <c r="H29" s="159">
        <v>0</v>
      </c>
      <c r="I29" s="159">
        <v>0</v>
      </c>
      <c r="J29" s="159">
        <v>0</v>
      </c>
      <c r="K29" s="159">
        <v>0</v>
      </c>
      <c r="L29" s="159">
        <v>0</v>
      </c>
      <c r="M29" s="158">
        <v>87597143</v>
      </c>
      <c r="N29" s="159">
        <v>0</v>
      </c>
      <c r="O29" s="159">
        <v>0</v>
      </c>
      <c r="P29" s="159">
        <v>0</v>
      </c>
      <c r="Q29" s="159">
        <v>0</v>
      </c>
      <c r="R29" s="158">
        <v>87597143</v>
      </c>
      <c r="S29" s="159">
        <v>0</v>
      </c>
      <c r="T29" s="159">
        <v>0</v>
      </c>
      <c r="U29" s="159">
        <v>0</v>
      </c>
      <c r="V29" s="158">
        <v>87597143</v>
      </c>
      <c r="W29" s="159">
        <v>0</v>
      </c>
      <c r="X29" s="159">
        <v>0</v>
      </c>
      <c r="Y29" s="159">
        <v>0</v>
      </c>
      <c r="Z29" s="159">
        <v>0</v>
      </c>
      <c r="AA29" s="159">
        <v>0</v>
      </c>
    </row>
    <row r="30" spans="1:27" ht="16.5" hidden="1" customHeight="1" x14ac:dyDescent="0.25">
      <c r="A30" s="157" t="s">
        <v>436</v>
      </c>
      <c r="B30" s="157" t="s">
        <v>437</v>
      </c>
      <c r="C30" s="157" t="s">
        <v>380</v>
      </c>
      <c r="D30" s="157" t="s">
        <v>438</v>
      </c>
      <c r="E30" s="157" t="s">
        <v>395</v>
      </c>
      <c r="F30" s="158">
        <v>62706489</v>
      </c>
      <c r="G30" s="159">
        <v>0</v>
      </c>
      <c r="H30" s="159">
        <v>0</v>
      </c>
      <c r="I30" s="159">
        <v>0</v>
      </c>
      <c r="J30" s="159">
        <v>0</v>
      </c>
      <c r="K30" s="159">
        <v>0</v>
      </c>
      <c r="L30" s="159">
        <v>0</v>
      </c>
      <c r="M30" s="158">
        <v>62706489</v>
      </c>
      <c r="N30" s="159">
        <v>0</v>
      </c>
      <c r="O30" s="159">
        <v>0</v>
      </c>
      <c r="P30" s="159">
        <v>0</v>
      </c>
      <c r="Q30" s="159">
        <v>0</v>
      </c>
      <c r="R30" s="158">
        <v>62706489</v>
      </c>
      <c r="S30" s="159">
        <v>0</v>
      </c>
      <c r="T30" s="159">
        <v>0</v>
      </c>
      <c r="U30" s="159">
        <v>0</v>
      </c>
      <c r="V30" s="158">
        <v>62706489</v>
      </c>
      <c r="W30" s="159">
        <v>0</v>
      </c>
      <c r="X30" s="159">
        <v>0</v>
      </c>
      <c r="Y30" s="159">
        <v>0</v>
      </c>
      <c r="Z30" s="159">
        <v>0</v>
      </c>
      <c r="AA30" s="159">
        <v>0</v>
      </c>
    </row>
    <row r="31" spans="1:27" ht="16.5" hidden="1" customHeight="1" x14ac:dyDescent="0.25">
      <c r="A31" s="157" t="s">
        <v>439</v>
      </c>
      <c r="B31" s="157" t="s">
        <v>440</v>
      </c>
      <c r="C31" s="157" t="s">
        <v>380</v>
      </c>
      <c r="D31" s="157" t="s">
        <v>441</v>
      </c>
      <c r="E31" s="157" t="s">
        <v>442</v>
      </c>
      <c r="F31" s="158">
        <v>20000000</v>
      </c>
      <c r="G31" s="159">
        <v>0</v>
      </c>
      <c r="H31" s="159">
        <v>0</v>
      </c>
      <c r="I31" s="159">
        <v>0</v>
      </c>
      <c r="J31" s="159">
        <v>0</v>
      </c>
      <c r="K31" s="159">
        <v>0</v>
      </c>
      <c r="L31" s="159">
        <v>0</v>
      </c>
      <c r="M31" s="158">
        <v>20000000</v>
      </c>
      <c r="N31" s="159">
        <v>0</v>
      </c>
      <c r="O31" s="159">
        <v>0</v>
      </c>
      <c r="P31" s="159">
        <v>0</v>
      </c>
      <c r="Q31" s="159">
        <v>0</v>
      </c>
      <c r="R31" s="158">
        <v>20000000</v>
      </c>
      <c r="S31" s="159">
        <v>0</v>
      </c>
      <c r="T31" s="159">
        <v>0</v>
      </c>
      <c r="U31" s="159">
        <v>0</v>
      </c>
      <c r="V31" s="158">
        <v>20000000</v>
      </c>
      <c r="W31" s="159">
        <v>0</v>
      </c>
      <c r="X31" s="159">
        <v>0</v>
      </c>
      <c r="Y31" s="159">
        <v>0</v>
      </c>
      <c r="Z31" s="159">
        <v>0</v>
      </c>
      <c r="AA31" s="159">
        <v>0</v>
      </c>
    </row>
    <row r="32" spans="1:27" ht="16.5" hidden="1" customHeight="1" x14ac:dyDescent="0.25">
      <c r="A32" s="157" t="s">
        <v>443</v>
      </c>
      <c r="B32" s="157" t="s">
        <v>444</v>
      </c>
      <c r="C32" s="157" t="s">
        <v>380</v>
      </c>
      <c r="D32" s="157" t="s">
        <v>445</v>
      </c>
      <c r="E32" s="157" t="s">
        <v>395</v>
      </c>
      <c r="F32" s="158">
        <v>4890654</v>
      </c>
      <c r="G32" s="159">
        <v>0</v>
      </c>
      <c r="H32" s="159">
        <v>0</v>
      </c>
      <c r="I32" s="159">
        <v>0</v>
      </c>
      <c r="J32" s="159">
        <v>0</v>
      </c>
      <c r="K32" s="159">
        <v>0</v>
      </c>
      <c r="L32" s="159">
        <v>0</v>
      </c>
      <c r="M32" s="158">
        <v>4890654</v>
      </c>
      <c r="N32" s="159">
        <v>0</v>
      </c>
      <c r="O32" s="159">
        <v>0</v>
      </c>
      <c r="P32" s="159">
        <v>0</v>
      </c>
      <c r="Q32" s="159">
        <v>0</v>
      </c>
      <c r="R32" s="158">
        <v>4890654</v>
      </c>
      <c r="S32" s="159">
        <v>0</v>
      </c>
      <c r="T32" s="159">
        <v>0</v>
      </c>
      <c r="U32" s="159">
        <v>0</v>
      </c>
      <c r="V32" s="158">
        <v>4890654</v>
      </c>
      <c r="W32" s="159">
        <v>0</v>
      </c>
      <c r="X32" s="159">
        <v>0</v>
      </c>
      <c r="Y32" s="159">
        <v>0</v>
      </c>
      <c r="Z32" s="159">
        <v>0</v>
      </c>
      <c r="AA32" s="159">
        <v>0</v>
      </c>
    </row>
    <row r="33" spans="1:27" ht="16.5" customHeight="1" x14ac:dyDescent="0.25">
      <c r="A33" s="157" t="s">
        <v>378</v>
      </c>
      <c r="B33" s="157" t="s">
        <v>446</v>
      </c>
      <c r="C33" s="157" t="s">
        <v>380</v>
      </c>
      <c r="D33" s="157" t="s">
        <v>447</v>
      </c>
      <c r="E33" s="157" t="s">
        <v>378</v>
      </c>
      <c r="F33" s="158">
        <v>953512250</v>
      </c>
      <c r="G33" s="159">
        <v>0</v>
      </c>
      <c r="H33" s="159">
        <v>0</v>
      </c>
      <c r="I33" s="159">
        <v>0</v>
      </c>
      <c r="J33" s="159">
        <v>0</v>
      </c>
      <c r="K33" s="159">
        <v>0</v>
      </c>
      <c r="L33" s="159">
        <v>0</v>
      </c>
      <c r="M33" s="158">
        <v>953512250</v>
      </c>
      <c r="N33" s="159">
        <v>0</v>
      </c>
      <c r="O33" s="158">
        <v>514375207</v>
      </c>
      <c r="P33" s="158">
        <v>514375207</v>
      </c>
      <c r="Q33" s="159">
        <v>0</v>
      </c>
      <c r="R33" s="158">
        <v>439137043</v>
      </c>
      <c r="S33" s="159">
        <v>0</v>
      </c>
      <c r="T33" s="158">
        <v>189557017</v>
      </c>
      <c r="U33" s="158">
        <v>189557017</v>
      </c>
      <c r="V33" s="158">
        <v>763955233</v>
      </c>
      <c r="W33" s="158">
        <v>3297017</v>
      </c>
      <c r="X33" s="159">
        <v>0</v>
      </c>
      <c r="Y33" s="159">
        <v>0</v>
      </c>
      <c r="Z33" s="159">
        <v>0</v>
      </c>
      <c r="AA33" s="158">
        <v>189557017</v>
      </c>
    </row>
    <row r="34" spans="1:27" ht="16.5" hidden="1" customHeight="1" x14ac:dyDescent="0.25">
      <c r="A34" s="157" t="s">
        <v>378</v>
      </c>
      <c r="B34" s="157" t="s">
        <v>448</v>
      </c>
      <c r="C34" s="157" t="s">
        <v>380</v>
      </c>
      <c r="D34" s="157" t="s">
        <v>449</v>
      </c>
      <c r="E34" s="157" t="s">
        <v>378</v>
      </c>
      <c r="F34" s="158">
        <v>32500000</v>
      </c>
      <c r="G34" s="159">
        <v>0</v>
      </c>
      <c r="H34" s="159">
        <v>0</v>
      </c>
      <c r="I34" s="159">
        <v>0</v>
      </c>
      <c r="J34" s="159">
        <v>0</v>
      </c>
      <c r="K34" s="159">
        <v>0</v>
      </c>
      <c r="L34" s="159">
        <v>0</v>
      </c>
      <c r="M34" s="158">
        <v>32500000</v>
      </c>
      <c r="N34" s="159">
        <v>0</v>
      </c>
      <c r="O34" s="159">
        <v>0</v>
      </c>
      <c r="P34" s="159">
        <v>0</v>
      </c>
      <c r="Q34" s="159">
        <v>0</v>
      </c>
      <c r="R34" s="158">
        <v>32500000</v>
      </c>
      <c r="S34" s="159">
        <v>0</v>
      </c>
      <c r="T34" s="159">
        <v>0</v>
      </c>
      <c r="U34" s="159">
        <v>0</v>
      </c>
      <c r="V34" s="158">
        <v>32500000</v>
      </c>
      <c r="W34" s="159">
        <v>0</v>
      </c>
      <c r="X34" s="159">
        <v>0</v>
      </c>
      <c r="Y34" s="159">
        <v>0</v>
      </c>
      <c r="Z34" s="159">
        <v>0</v>
      </c>
      <c r="AA34" s="159">
        <v>0</v>
      </c>
    </row>
    <row r="35" spans="1:27" ht="16.5" hidden="1" customHeight="1" x14ac:dyDescent="0.25">
      <c r="A35" s="157" t="s">
        <v>378</v>
      </c>
      <c r="B35" s="157" t="s">
        <v>450</v>
      </c>
      <c r="C35" s="157" t="s">
        <v>380</v>
      </c>
      <c r="D35" s="157" t="s">
        <v>451</v>
      </c>
      <c r="E35" s="157" t="s">
        <v>378</v>
      </c>
      <c r="F35" s="158">
        <v>32500000</v>
      </c>
      <c r="G35" s="159">
        <v>0</v>
      </c>
      <c r="H35" s="159">
        <v>0</v>
      </c>
      <c r="I35" s="159">
        <v>0</v>
      </c>
      <c r="J35" s="159">
        <v>0</v>
      </c>
      <c r="K35" s="159">
        <v>0</v>
      </c>
      <c r="L35" s="159">
        <v>0</v>
      </c>
      <c r="M35" s="158">
        <v>32500000</v>
      </c>
      <c r="N35" s="159">
        <v>0</v>
      </c>
      <c r="O35" s="159">
        <v>0</v>
      </c>
      <c r="P35" s="159">
        <v>0</v>
      </c>
      <c r="Q35" s="159">
        <v>0</v>
      </c>
      <c r="R35" s="158">
        <v>32500000</v>
      </c>
      <c r="S35" s="159">
        <v>0</v>
      </c>
      <c r="T35" s="159">
        <v>0</v>
      </c>
      <c r="U35" s="159">
        <v>0</v>
      </c>
      <c r="V35" s="158">
        <v>32500000</v>
      </c>
      <c r="W35" s="159">
        <v>0</v>
      </c>
      <c r="X35" s="159">
        <v>0</v>
      </c>
      <c r="Y35" s="159">
        <v>0</v>
      </c>
      <c r="Z35" s="159">
        <v>0</v>
      </c>
      <c r="AA35" s="159">
        <v>0</v>
      </c>
    </row>
    <row r="36" spans="1:27" ht="16.5" hidden="1" customHeight="1" x14ac:dyDescent="0.25">
      <c r="A36" s="157" t="s">
        <v>378</v>
      </c>
      <c r="B36" s="157" t="s">
        <v>452</v>
      </c>
      <c r="C36" s="157" t="s">
        <v>380</v>
      </c>
      <c r="D36" s="157" t="s">
        <v>453</v>
      </c>
      <c r="E36" s="157" t="s">
        <v>378</v>
      </c>
      <c r="F36" s="158">
        <v>32500000</v>
      </c>
      <c r="G36" s="159">
        <v>0</v>
      </c>
      <c r="H36" s="159">
        <v>0</v>
      </c>
      <c r="I36" s="159">
        <v>0</v>
      </c>
      <c r="J36" s="159">
        <v>0</v>
      </c>
      <c r="K36" s="159">
        <v>0</v>
      </c>
      <c r="L36" s="159">
        <v>0</v>
      </c>
      <c r="M36" s="158">
        <v>32500000</v>
      </c>
      <c r="N36" s="159">
        <v>0</v>
      </c>
      <c r="O36" s="159">
        <v>0</v>
      </c>
      <c r="P36" s="159">
        <v>0</v>
      </c>
      <c r="Q36" s="159">
        <v>0</v>
      </c>
      <c r="R36" s="158">
        <v>32500000</v>
      </c>
      <c r="S36" s="159">
        <v>0</v>
      </c>
      <c r="T36" s="159">
        <v>0</v>
      </c>
      <c r="U36" s="159">
        <v>0</v>
      </c>
      <c r="V36" s="158">
        <v>32500000</v>
      </c>
      <c r="W36" s="159">
        <v>0</v>
      </c>
      <c r="X36" s="159">
        <v>0</v>
      </c>
      <c r="Y36" s="159">
        <v>0</v>
      </c>
      <c r="Z36" s="159">
        <v>0</v>
      </c>
      <c r="AA36" s="159">
        <v>0</v>
      </c>
    </row>
    <row r="37" spans="1:27" ht="16.5" hidden="1" customHeight="1" x14ac:dyDescent="0.25">
      <c r="A37" s="157" t="s">
        <v>378</v>
      </c>
      <c r="B37" s="157" t="s">
        <v>454</v>
      </c>
      <c r="C37" s="157" t="s">
        <v>380</v>
      </c>
      <c r="D37" s="157" t="s">
        <v>455</v>
      </c>
      <c r="E37" s="157" t="s">
        <v>378</v>
      </c>
      <c r="F37" s="158">
        <v>32500000</v>
      </c>
      <c r="G37" s="159">
        <v>0</v>
      </c>
      <c r="H37" s="159">
        <v>0</v>
      </c>
      <c r="I37" s="159">
        <v>0</v>
      </c>
      <c r="J37" s="159">
        <v>0</v>
      </c>
      <c r="K37" s="159">
        <v>0</v>
      </c>
      <c r="L37" s="159">
        <v>0</v>
      </c>
      <c r="M37" s="158">
        <v>32500000</v>
      </c>
      <c r="N37" s="159">
        <v>0</v>
      </c>
      <c r="O37" s="159">
        <v>0</v>
      </c>
      <c r="P37" s="159">
        <v>0</v>
      </c>
      <c r="Q37" s="159">
        <v>0</v>
      </c>
      <c r="R37" s="158">
        <v>32500000</v>
      </c>
      <c r="S37" s="159">
        <v>0</v>
      </c>
      <c r="T37" s="159">
        <v>0</v>
      </c>
      <c r="U37" s="159">
        <v>0</v>
      </c>
      <c r="V37" s="158">
        <v>32500000</v>
      </c>
      <c r="W37" s="159">
        <v>0</v>
      </c>
      <c r="X37" s="159">
        <v>0</v>
      </c>
      <c r="Y37" s="159">
        <v>0</v>
      </c>
      <c r="Z37" s="159">
        <v>0</v>
      </c>
      <c r="AA37" s="159">
        <v>0</v>
      </c>
    </row>
    <row r="38" spans="1:27" ht="16.5" hidden="1" customHeight="1" x14ac:dyDescent="0.25">
      <c r="A38" s="157" t="s">
        <v>378</v>
      </c>
      <c r="B38" s="157" t="s">
        <v>456</v>
      </c>
      <c r="C38" s="157" t="s">
        <v>380</v>
      </c>
      <c r="D38" s="157" t="s">
        <v>457</v>
      </c>
      <c r="E38" s="157" t="s">
        <v>378</v>
      </c>
      <c r="F38" s="158">
        <v>32500000</v>
      </c>
      <c r="G38" s="159">
        <v>0</v>
      </c>
      <c r="H38" s="159">
        <v>0</v>
      </c>
      <c r="I38" s="159">
        <v>0</v>
      </c>
      <c r="J38" s="159">
        <v>0</v>
      </c>
      <c r="K38" s="159">
        <v>0</v>
      </c>
      <c r="L38" s="159">
        <v>0</v>
      </c>
      <c r="M38" s="158">
        <v>32500000</v>
      </c>
      <c r="N38" s="159">
        <v>0</v>
      </c>
      <c r="O38" s="159">
        <v>0</v>
      </c>
      <c r="P38" s="159">
        <v>0</v>
      </c>
      <c r="Q38" s="159">
        <v>0</v>
      </c>
      <c r="R38" s="158">
        <v>32500000</v>
      </c>
      <c r="S38" s="159">
        <v>0</v>
      </c>
      <c r="T38" s="159">
        <v>0</v>
      </c>
      <c r="U38" s="159">
        <v>0</v>
      </c>
      <c r="V38" s="158">
        <v>32500000</v>
      </c>
      <c r="W38" s="159">
        <v>0</v>
      </c>
      <c r="X38" s="159">
        <v>0</v>
      </c>
      <c r="Y38" s="159">
        <v>0</v>
      </c>
      <c r="Z38" s="159">
        <v>0</v>
      </c>
      <c r="AA38" s="159">
        <v>0</v>
      </c>
    </row>
    <row r="39" spans="1:27" ht="16.5" hidden="1" customHeight="1" x14ac:dyDescent="0.25">
      <c r="A39" s="157" t="s">
        <v>378</v>
      </c>
      <c r="B39" s="157" t="s">
        <v>458</v>
      </c>
      <c r="C39" s="157" t="s">
        <v>380</v>
      </c>
      <c r="D39" s="157" t="s">
        <v>459</v>
      </c>
      <c r="E39" s="157" t="s">
        <v>378</v>
      </c>
      <c r="F39" s="158">
        <v>32500000</v>
      </c>
      <c r="G39" s="159">
        <v>0</v>
      </c>
      <c r="H39" s="159">
        <v>0</v>
      </c>
      <c r="I39" s="159">
        <v>0</v>
      </c>
      <c r="J39" s="159">
        <v>0</v>
      </c>
      <c r="K39" s="159">
        <v>0</v>
      </c>
      <c r="L39" s="159">
        <v>0</v>
      </c>
      <c r="M39" s="158">
        <v>32500000</v>
      </c>
      <c r="N39" s="159">
        <v>0</v>
      </c>
      <c r="O39" s="159">
        <v>0</v>
      </c>
      <c r="P39" s="159">
        <v>0</v>
      </c>
      <c r="Q39" s="159">
        <v>0</v>
      </c>
      <c r="R39" s="158">
        <v>32500000</v>
      </c>
      <c r="S39" s="159">
        <v>0</v>
      </c>
      <c r="T39" s="159">
        <v>0</v>
      </c>
      <c r="U39" s="159">
        <v>0</v>
      </c>
      <c r="V39" s="158">
        <v>32500000</v>
      </c>
      <c r="W39" s="159">
        <v>0</v>
      </c>
      <c r="X39" s="159">
        <v>0</v>
      </c>
      <c r="Y39" s="159">
        <v>0</v>
      </c>
      <c r="Z39" s="159">
        <v>0</v>
      </c>
      <c r="AA39" s="159">
        <v>0</v>
      </c>
    </row>
    <row r="40" spans="1:27" ht="16.5" hidden="1" customHeight="1" x14ac:dyDescent="0.25">
      <c r="A40" s="157" t="s">
        <v>460</v>
      </c>
      <c r="B40" s="157" t="s">
        <v>461</v>
      </c>
      <c r="C40" s="157" t="s">
        <v>380</v>
      </c>
      <c r="D40" s="157" t="s">
        <v>462</v>
      </c>
      <c r="E40" s="157" t="s">
        <v>395</v>
      </c>
      <c r="F40" s="158">
        <v>32500000</v>
      </c>
      <c r="G40" s="159">
        <v>0</v>
      </c>
      <c r="H40" s="159">
        <v>0</v>
      </c>
      <c r="I40" s="159">
        <v>0</v>
      </c>
      <c r="J40" s="159">
        <v>0</v>
      </c>
      <c r="K40" s="159">
        <v>0</v>
      </c>
      <c r="L40" s="159">
        <v>0</v>
      </c>
      <c r="M40" s="158">
        <v>32500000</v>
      </c>
      <c r="N40" s="159">
        <v>0</v>
      </c>
      <c r="O40" s="159">
        <v>0</v>
      </c>
      <c r="P40" s="159">
        <v>0</v>
      </c>
      <c r="Q40" s="159">
        <v>0</v>
      </c>
      <c r="R40" s="158">
        <v>32500000</v>
      </c>
      <c r="S40" s="159">
        <v>0</v>
      </c>
      <c r="T40" s="159">
        <v>0</v>
      </c>
      <c r="U40" s="159">
        <v>0</v>
      </c>
      <c r="V40" s="158">
        <v>32500000</v>
      </c>
      <c r="W40" s="159">
        <v>0</v>
      </c>
      <c r="X40" s="159">
        <v>0</v>
      </c>
      <c r="Y40" s="159">
        <v>0</v>
      </c>
      <c r="Z40" s="159">
        <v>0</v>
      </c>
      <c r="AA40" s="159">
        <v>0</v>
      </c>
    </row>
    <row r="41" spans="1:27" ht="16.5" hidden="1" customHeight="1" x14ac:dyDescent="0.25">
      <c r="A41" s="157" t="s">
        <v>378</v>
      </c>
      <c r="B41" s="157" t="s">
        <v>463</v>
      </c>
      <c r="C41" s="157" t="s">
        <v>380</v>
      </c>
      <c r="D41" s="157" t="s">
        <v>464</v>
      </c>
      <c r="E41" s="157" t="s">
        <v>378</v>
      </c>
      <c r="F41" s="158">
        <v>921012250</v>
      </c>
      <c r="G41" s="159">
        <v>0</v>
      </c>
      <c r="H41" s="159">
        <v>0</v>
      </c>
      <c r="I41" s="159">
        <v>0</v>
      </c>
      <c r="J41" s="159">
        <v>0</v>
      </c>
      <c r="K41" s="159">
        <v>0</v>
      </c>
      <c r="L41" s="159">
        <v>0</v>
      </c>
      <c r="M41" s="158">
        <v>921012250</v>
      </c>
      <c r="N41" s="159">
        <v>0</v>
      </c>
      <c r="O41" s="158">
        <v>514375207</v>
      </c>
      <c r="P41" s="158">
        <v>514375207</v>
      </c>
      <c r="Q41" s="159">
        <v>0</v>
      </c>
      <c r="R41" s="158">
        <v>406637043</v>
      </c>
      <c r="S41" s="159">
        <v>0</v>
      </c>
      <c r="T41" s="158">
        <v>189557017</v>
      </c>
      <c r="U41" s="158">
        <v>189557017</v>
      </c>
      <c r="V41" s="158">
        <v>731455233</v>
      </c>
      <c r="W41" s="158">
        <v>3297017</v>
      </c>
      <c r="X41" s="159">
        <v>0</v>
      </c>
      <c r="Y41" s="159">
        <v>0</v>
      </c>
      <c r="Z41" s="159">
        <v>0</v>
      </c>
      <c r="AA41" s="158">
        <v>189557017</v>
      </c>
    </row>
    <row r="42" spans="1:27" ht="16.5" hidden="1" customHeight="1" x14ac:dyDescent="0.25">
      <c r="A42" s="157" t="s">
        <v>378</v>
      </c>
      <c r="B42" s="157" t="s">
        <v>465</v>
      </c>
      <c r="C42" s="157" t="s">
        <v>380</v>
      </c>
      <c r="D42" s="157" t="s">
        <v>466</v>
      </c>
      <c r="E42" s="157" t="s">
        <v>378</v>
      </c>
      <c r="F42" s="158">
        <v>46032000</v>
      </c>
      <c r="G42" s="159">
        <v>0</v>
      </c>
      <c r="H42" s="159">
        <v>0</v>
      </c>
      <c r="I42" s="159">
        <v>0</v>
      </c>
      <c r="J42" s="159">
        <v>0</v>
      </c>
      <c r="K42" s="159">
        <v>0</v>
      </c>
      <c r="L42" s="159">
        <v>0</v>
      </c>
      <c r="M42" s="158">
        <v>46032000</v>
      </c>
      <c r="N42" s="159">
        <v>0</v>
      </c>
      <c r="O42" s="158">
        <v>4176000</v>
      </c>
      <c r="P42" s="158">
        <v>4176000</v>
      </c>
      <c r="Q42" s="159">
        <v>0</v>
      </c>
      <c r="R42" s="158">
        <v>41856000</v>
      </c>
      <c r="S42" s="159">
        <v>0</v>
      </c>
      <c r="T42" s="158">
        <v>4176000</v>
      </c>
      <c r="U42" s="158">
        <v>4176000</v>
      </c>
      <c r="V42" s="158">
        <v>41856000</v>
      </c>
      <c r="W42" s="158">
        <v>522000</v>
      </c>
      <c r="X42" s="159">
        <v>0</v>
      </c>
      <c r="Y42" s="159">
        <v>0</v>
      </c>
      <c r="Z42" s="159">
        <v>0</v>
      </c>
      <c r="AA42" s="158">
        <v>4176000</v>
      </c>
    </row>
    <row r="43" spans="1:27" ht="16.5" hidden="1" customHeight="1" x14ac:dyDescent="0.25">
      <c r="A43" s="157" t="s">
        <v>467</v>
      </c>
      <c r="B43" s="157" t="s">
        <v>468</v>
      </c>
      <c r="C43" s="157" t="s">
        <v>380</v>
      </c>
      <c r="D43" s="157" t="s">
        <v>469</v>
      </c>
      <c r="E43" s="157" t="s">
        <v>395</v>
      </c>
      <c r="F43" s="158">
        <v>46032000</v>
      </c>
      <c r="G43" s="159">
        <v>0</v>
      </c>
      <c r="H43" s="159">
        <v>0</v>
      </c>
      <c r="I43" s="159">
        <v>0</v>
      </c>
      <c r="J43" s="159">
        <v>0</v>
      </c>
      <c r="K43" s="159">
        <v>0</v>
      </c>
      <c r="L43" s="159">
        <v>0</v>
      </c>
      <c r="M43" s="158">
        <v>46032000</v>
      </c>
      <c r="N43" s="159">
        <v>0</v>
      </c>
      <c r="O43" s="158">
        <v>4176000</v>
      </c>
      <c r="P43" s="158">
        <v>4176000</v>
      </c>
      <c r="Q43" s="159">
        <v>0</v>
      </c>
      <c r="R43" s="158">
        <v>41856000</v>
      </c>
      <c r="S43" s="159">
        <v>0</v>
      </c>
      <c r="T43" s="158">
        <v>4176000</v>
      </c>
      <c r="U43" s="158">
        <v>4176000</v>
      </c>
      <c r="V43" s="158">
        <v>41856000</v>
      </c>
      <c r="W43" s="158">
        <v>522000</v>
      </c>
      <c r="X43" s="159">
        <v>0</v>
      </c>
      <c r="Y43" s="159">
        <v>0</v>
      </c>
      <c r="Z43" s="159">
        <v>0</v>
      </c>
      <c r="AA43" s="158">
        <v>4176000</v>
      </c>
    </row>
    <row r="44" spans="1:27" ht="16.5" hidden="1" customHeight="1" x14ac:dyDescent="0.25">
      <c r="A44" s="157" t="s">
        <v>378</v>
      </c>
      <c r="B44" s="157" t="s">
        <v>470</v>
      </c>
      <c r="C44" s="157" t="s">
        <v>380</v>
      </c>
      <c r="D44" s="157" t="s">
        <v>471</v>
      </c>
      <c r="E44" s="157" t="s">
        <v>378</v>
      </c>
      <c r="F44" s="158">
        <v>874980250</v>
      </c>
      <c r="G44" s="159">
        <v>0</v>
      </c>
      <c r="H44" s="159">
        <v>0</v>
      </c>
      <c r="I44" s="159">
        <v>0</v>
      </c>
      <c r="J44" s="159">
        <v>0</v>
      </c>
      <c r="K44" s="159">
        <v>0</v>
      </c>
      <c r="L44" s="159">
        <v>0</v>
      </c>
      <c r="M44" s="158">
        <v>874980250</v>
      </c>
      <c r="N44" s="159">
        <v>0</v>
      </c>
      <c r="O44" s="158">
        <v>510199207</v>
      </c>
      <c r="P44" s="158">
        <v>510199207</v>
      </c>
      <c r="Q44" s="159">
        <v>0</v>
      </c>
      <c r="R44" s="158">
        <v>364781043</v>
      </c>
      <c r="S44" s="159">
        <v>0</v>
      </c>
      <c r="T44" s="158">
        <v>185381017</v>
      </c>
      <c r="U44" s="158">
        <v>185381017</v>
      </c>
      <c r="V44" s="158">
        <v>689599233</v>
      </c>
      <c r="W44" s="158">
        <v>2775017</v>
      </c>
      <c r="X44" s="159">
        <v>0</v>
      </c>
      <c r="Y44" s="159">
        <v>0</v>
      </c>
      <c r="Z44" s="159">
        <v>0</v>
      </c>
      <c r="AA44" s="158">
        <v>185381017</v>
      </c>
    </row>
    <row r="45" spans="1:27" ht="16.5" hidden="1" customHeight="1" x14ac:dyDescent="0.25">
      <c r="A45" s="157" t="s">
        <v>378</v>
      </c>
      <c r="B45" s="157" t="s">
        <v>472</v>
      </c>
      <c r="C45" s="157" t="s">
        <v>380</v>
      </c>
      <c r="D45" s="157" t="s">
        <v>473</v>
      </c>
      <c r="E45" s="157" t="s">
        <v>378</v>
      </c>
      <c r="F45" s="158">
        <v>33288000</v>
      </c>
      <c r="G45" s="159">
        <v>0</v>
      </c>
      <c r="H45" s="159">
        <v>0</v>
      </c>
      <c r="I45" s="159">
        <v>0</v>
      </c>
      <c r="J45" s="159">
        <v>0</v>
      </c>
      <c r="K45" s="159">
        <v>0</v>
      </c>
      <c r="L45" s="159">
        <v>0</v>
      </c>
      <c r="M45" s="158">
        <v>33288000</v>
      </c>
      <c r="N45" s="159">
        <v>0</v>
      </c>
      <c r="O45" s="158">
        <v>2784000</v>
      </c>
      <c r="P45" s="158">
        <v>2784000</v>
      </c>
      <c r="Q45" s="159">
        <v>0</v>
      </c>
      <c r="R45" s="158">
        <v>30504000</v>
      </c>
      <c r="S45" s="159">
        <v>0</v>
      </c>
      <c r="T45" s="158">
        <v>2784000</v>
      </c>
      <c r="U45" s="158">
        <v>2784000</v>
      </c>
      <c r="V45" s="158">
        <v>30504000</v>
      </c>
      <c r="W45" s="158">
        <v>348000</v>
      </c>
      <c r="X45" s="159">
        <v>0</v>
      </c>
      <c r="Y45" s="159">
        <v>0</v>
      </c>
      <c r="Z45" s="159">
        <v>0</v>
      </c>
      <c r="AA45" s="158">
        <v>2784000</v>
      </c>
    </row>
    <row r="46" spans="1:27" ht="16.5" hidden="1" customHeight="1" x14ac:dyDescent="0.25">
      <c r="A46" s="157" t="s">
        <v>474</v>
      </c>
      <c r="B46" s="157" t="s">
        <v>475</v>
      </c>
      <c r="C46" s="157" t="s">
        <v>380</v>
      </c>
      <c r="D46" s="157" t="s">
        <v>473</v>
      </c>
      <c r="E46" s="157" t="s">
        <v>395</v>
      </c>
      <c r="F46" s="158">
        <v>10188000</v>
      </c>
      <c r="G46" s="159">
        <v>0</v>
      </c>
      <c r="H46" s="159">
        <v>0</v>
      </c>
      <c r="I46" s="159">
        <v>0</v>
      </c>
      <c r="J46" s="159">
        <v>0</v>
      </c>
      <c r="K46" s="159">
        <v>0</v>
      </c>
      <c r="L46" s="159">
        <v>0</v>
      </c>
      <c r="M46" s="158">
        <v>10188000</v>
      </c>
      <c r="N46" s="159">
        <v>0</v>
      </c>
      <c r="O46" s="158">
        <v>2784000</v>
      </c>
      <c r="P46" s="158">
        <v>2784000</v>
      </c>
      <c r="Q46" s="159">
        <v>0</v>
      </c>
      <c r="R46" s="158">
        <v>7404000</v>
      </c>
      <c r="S46" s="159">
        <v>0</v>
      </c>
      <c r="T46" s="158">
        <v>2784000</v>
      </c>
      <c r="U46" s="158">
        <v>2784000</v>
      </c>
      <c r="V46" s="158">
        <v>7404000</v>
      </c>
      <c r="W46" s="158">
        <v>348000</v>
      </c>
      <c r="X46" s="159">
        <v>0</v>
      </c>
      <c r="Y46" s="159">
        <v>0</v>
      </c>
      <c r="Z46" s="159">
        <v>0</v>
      </c>
      <c r="AA46" s="158">
        <v>2784000</v>
      </c>
    </row>
    <row r="47" spans="1:27" ht="16.5" hidden="1" customHeight="1" x14ac:dyDescent="0.25">
      <c r="A47" s="157" t="s">
        <v>476</v>
      </c>
      <c r="B47" s="157" t="s">
        <v>477</v>
      </c>
      <c r="C47" s="157" t="s">
        <v>380</v>
      </c>
      <c r="D47" s="157" t="s">
        <v>478</v>
      </c>
      <c r="E47" s="157" t="s">
        <v>395</v>
      </c>
      <c r="F47" s="158">
        <v>23100000</v>
      </c>
      <c r="G47" s="159">
        <v>0</v>
      </c>
      <c r="H47" s="159">
        <v>0</v>
      </c>
      <c r="I47" s="159">
        <v>0</v>
      </c>
      <c r="J47" s="159">
        <v>0</v>
      </c>
      <c r="K47" s="159">
        <v>0</v>
      </c>
      <c r="L47" s="159">
        <v>0</v>
      </c>
      <c r="M47" s="158">
        <v>23100000</v>
      </c>
      <c r="N47" s="159">
        <v>0</v>
      </c>
      <c r="O47" s="159">
        <v>0</v>
      </c>
      <c r="P47" s="159">
        <v>0</v>
      </c>
      <c r="Q47" s="159">
        <v>0</v>
      </c>
      <c r="R47" s="158">
        <v>23100000</v>
      </c>
      <c r="S47" s="159">
        <v>0</v>
      </c>
      <c r="T47" s="159">
        <v>0</v>
      </c>
      <c r="U47" s="159">
        <v>0</v>
      </c>
      <c r="V47" s="158">
        <v>23100000</v>
      </c>
      <c r="W47" s="159">
        <v>0</v>
      </c>
      <c r="X47" s="159">
        <v>0</v>
      </c>
      <c r="Y47" s="159">
        <v>0</v>
      </c>
      <c r="Z47" s="159">
        <v>0</v>
      </c>
      <c r="AA47" s="159">
        <v>0</v>
      </c>
    </row>
    <row r="48" spans="1:27" ht="16.5" hidden="1" customHeight="1" x14ac:dyDescent="0.25">
      <c r="A48" s="157" t="s">
        <v>378</v>
      </c>
      <c r="B48" s="157" t="s">
        <v>479</v>
      </c>
      <c r="C48" s="157" t="s">
        <v>380</v>
      </c>
      <c r="D48" s="157" t="s">
        <v>480</v>
      </c>
      <c r="E48" s="157" t="s">
        <v>378</v>
      </c>
      <c r="F48" s="158">
        <v>348039290</v>
      </c>
      <c r="G48" s="159">
        <v>0</v>
      </c>
      <c r="H48" s="159">
        <v>0</v>
      </c>
      <c r="I48" s="159">
        <v>0</v>
      </c>
      <c r="J48" s="159">
        <v>0</v>
      </c>
      <c r="K48" s="159">
        <v>0</v>
      </c>
      <c r="L48" s="159">
        <v>0</v>
      </c>
      <c r="M48" s="158">
        <v>348039290</v>
      </c>
      <c r="N48" s="159">
        <v>0</v>
      </c>
      <c r="O48" s="158">
        <v>324818190</v>
      </c>
      <c r="P48" s="158">
        <v>324818190</v>
      </c>
      <c r="Q48" s="159">
        <v>0</v>
      </c>
      <c r="R48" s="158">
        <v>23221100</v>
      </c>
      <c r="S48" s="159">
        <v>0</v>
      </c>
      <c r="T48" s="159">
        <v>0</v>
      </c>
      <c r="U48" s="159">
        <v>0</v>
      </c>
      <c r="V48" s="158">
        <v>348039290</v>
      </c>
      <c r="W48" s="159">
        <v>0</v>
      </c>
      <c r="X48" s="159">
        <v>0</v>
      </c>
      <c r="Y48" s="159">
        <v>0</v>
      </c>
      <c r="Z48" s="159">
        <v>0</v>
      </c>
      <c r="AA48" s="159">
        <v>0</v>
      </c>
    </row>
    <row r="49" spans="1:27" ht="16.5" hidden="1" customHeight="1" x14ac:dyDescent="0.25">
      <c r="A49" s="157" t="s">
        <v>481</v>
      </c>
      <c r="B49" s="157" t="s">
        <v>482</v>
      </c>
      <c r="C49" s="157" t="s">
        <v>380</v>
      </c>
      <c r="D49" s="157" t="s">
        <v>483</v>
      </c>
      <c r="E49" s="157" t="s">
        <v>395</v>
      </c>
      <c r="F49" s="158">
        <v>300062900</v>
      </c>
      <c r="G49" s="159">
        <v>0</v>
      </c>
      <c r="H49" s="159">
        <v>0</v>
      </c>
      <c r="I49" s="159">
        <v>0</v>
      </c>
      <c r="J49" s="159">
        <v>0</v>
      </c>
      <c r="K49" s="159">
        <v>0</v>
      </c>
      <c r="L49" s="159">
        <v>0</v>
      </c>
      <c r="M49" s="158">
        <v>300062900</v>
      </c>
      <c r="N49" s="159">
        <v>0</v>
      </c>
      <c r="O49" s="158">
        <v>300062900</v>
      </c>
      <c r="P49" s="158">
        <v>300062900</v>
      </c>
      <c r="Q49" s="159">
        <v>0</v>
      </c>
      <c r="R49" s="159">
        <v>0</v>
      </c>
      <c r="S49" s="159">
        <v>0</v>
      </c>
      <c r="T49" s="159">
        <v>0</v>
      </c>
      <c r="U49" s="159">
        <v>0</v>
      </c>
      <c r="V49" s="158">
        <v>300062900</v>
      </c>
      <c r="W49" s="159">
        <v>0</v>
      </c>
      <c r="X49" s="159">
        <v>0</v>
      </c>
      <c r="Y49" s="159">
        <v>0</v>
      </c>
      <c r="Z49" s="159">
        <v>0</v>
      </c>
      <c r="AA49" s="159">
        <v>0</v>
      </c>
    </row>
    <row r="50" spans="1:27" ht="16.5" hidden="1" customHeight="1" x14ac:dyDescent="0.25">
      <c r="A50" s="157" t="s">
        <v>484</v>
      </c>
      <c r="B50" s="157" t="s">
        <v>485</v>
      </c>
      <c r="C50" s="157" t="s">
        <v>380</v>
      </c>
      <c r="D50" s="157" t="s">
        <v>480</v>
      </c>
      <c r="E50" s="157" t="s">
        <v>395</v>
      </c>
      <c r="F50" s="158">
        <v>47976390</v>
      </c>
      <c r="G50" s="159">
        <v>0</v>
      </c>
      <c r="H50" s="159">
        <v>0</v>
      </c>
      <c r="I50" s="159">
        <v>0</v>
      </c>
      <c r="J50" s="159">
        <v>0</v>
      </c>
      <c r="K50" s="159">
        <v>0</v>
      </c>
      <c r="L50" s="159">
        <v>0</v>
      </c>
      <c r="M50" s="158">
        <v>47976390</v>
      </c>
      <c r="N50" s="159">
        <v>0</v>
      </c>
      <c r="O50" s="158">
        <v>24755290</v>
      </c>
      <c r="P50" s="158">
        <v>24755290</v>
      </c>
      <c r="Q50" s="159">
        <v>0</v>
      </c>
      <c r="R50" s="158">
        <v>23221100</v>
      </c>
      <c r="S50" s="159">
        <v>0</v>
      </c>
      <c r="T50" s="159">
        <v>0</v>
      </c>
      <c r="U50" s="159">
        <v>0</v>
      </c>
      <c r="V50" s="158">
        <v>47976390</v>
      </c>
      <c r="W50" s="159">
        <v>0</v>
      </c>
      <c r="X50" s="159">
        <v>0</v>
      </c>
      <c r="Y50" s="159">
        <v>0</v>
      </c>
      <c r="Z50" s="159">
        <v>0</v>
      </c>
      <c r="AA50" s="159">
        <v>0</v>
      </c>
    </row>
    <row r="51" spans="1:27" ht="16.5" hidden="1" customHeight="1" x14ac:dyDescent="0.25">
      <c r="A51" s="157" t="s">
        <v>486</v>
      </c>
      <c r="B51" s="157" t="s">
        <v>487</v>
      </c>
      <c r="C51" s="157" t="s">
        <v>380</v>
      </c>
      <c r="D51" s="157" t="s">
        <v>488</v>
      </c>
      <c r="E51" s="157" t="s">
        <v>395</v>
      </c>
      <c r="F51" s="158">
        <v>128071960</v>
      </c>
      <c r="G51" s="159">
        <v>0</v>
      </c>
      <c r="H51" s="159">
        <v>0</v>
      </c>
      <c r="I51" s="159">
        <v>0</v>
      </c>
      <c r="J51" s="159">
        <v>0</v>
      </c>
      <c r="K51" s="159">
        <v>0</v>
      </c>
      <c r="L51" s="159">
        <v>0</v>
      </c>
      <c r="M51" s="158">
        <v>128071960</v>
      </c>
      <c r="N51" s="159">
        <v>0</v>
      </c>
      <c r="O51" s="158">
        <v>7361950</v>
      </c>
      <c r="P51" s="158">
        <v>7361950</v>
      </c>
      <c r="Q51" s="159">
        <v>0</v>
      </c>
      <c r="R51" s="158">
        <v>120710010</v>
      </c>
      <c r="S51" s="159">
        <v>0</v>
      </c>
      <c r="T51" s="158">
        <v>7361950</v>
      </c>
      <c r="U51" s="158">
        <v>7361950</v>
      </c>
      <c r="V51" s="158">
        <v>120710010</v>
      </c>
      <c r="W51" s="158">
        <v>1271950</v>
      </c>
      <c r="X51" s="159">
        <v>0</v>
      </c>
      <c r="Y51" s="159">
        <v>0</v>
      </c>
      <c r="Z51" s="159">
        <v>0</v>
      </c>
      <c r="AA51" s="158">
        <v>7361950</v>
      </c>
    </row>
    <row r="52" spans="1:27" ht="16.5" hidden="1" customHeight="1" x14ac:dyDescent="0.25">
      <c r="A52" s="157" t="s">
        <v>378</v>
      </c>
      <c r="B52" s="157" t="s">
        <v>489</v>
      </c>
      <c r="C52" s="157" t="s">
        <v>380</v>
      </c>
      <c r="D52" s="157" t="s">
        <v>490</v>
      </c>
      <c r="E52" s="157" t="s">
        <v>378</v>
      </c>
      <c r="F52" s="158">
        <v>358081000</v>
      </c>
      <c r="G52" s="159">
        <v>0</v>
      </c>
      <c r="H52" s="159">
        <v>0</v>
      </c>
      <c r="I52" s="159">
        <v>0</v>
      </c>
      <c r="J52" s="159">
        <v>0</v>
      </c>
      <c r="K52" s="159">
        <v>0</v>
      </c>
      <c r="L52" s="159">
        <v>0</v>
      </c>
      <c r="M52" s="158">
        <v>358081000</v>
      </c>
      <c r="N52" s="159">
        <v>0</v>
      </c>
      <c r="O52" s="158">
        <v>174080000</v>
      </c>
      <c r="P52" s="158">
        <v>174080000</v>
      </c>
      <c r="Q52" s="159">
        <v>0</v>
      </c>
      <c r="R52" s="158">
        <v>184001000</v>
      </c>
      <c r="S52" s="159">
        <v>0</v>
      </c>
      <c r="T52" s="158">
        <v>174080000</v>
      </c>
      <c r="U52" s="158">
        <v>174080000</v>
      </c>
      <c r="V52" s="158">
        <v>184001000</v>
      </c>
      <c r="W52" s="159">
        <v>0</v>
      </c>
      <c r="X52" s="159">
        <v>0</v>
      </c>
      <c r="Y52" s="159">
        <v>0</v>
      </c>
      <c r="Z52" s="159">
        <v>0</v>
      </c>
      <c r="AA52" s="158">
        <v>174080000</v>
      </c>
    </row>
    <row r="53" spans="1:27" ht="16.5" hidden="1" customHeight="1" x14ac:dyDescent="0.25">
      <c r="A53" s="157" t="s">
        <v>491</v>
      </c>
      <c r="B53" s="157" t="s">
        <v>492</v>
      </c>
      <c r="C53" s="157" t="s">
        <v>380</v>
      </c>
      <c r="D53" s="157" t="s">
        <v>490</v>
      </c>
      <c r="E53" s="157" t="s">
        <v>395</v>
      </c>
      <c r="F53" s="158">
        <v>284008943</v>
      </c>
      <c r="G53" s="159">
        <v>0</v>
      </c>
      <c r="H53" s="159">
        <v>0</v>
      </c>
      <c r="I53" s="159">
        <v>0</v>
      </c>
      <c r="J53" s="159">
        <v>0</v>
      </c>
      <c r="K53" s="159">
        <v>0</v>
      </c>
      <c r="L53" s="159">
        <v>0</v>
      </c>
      <c r="M53" s="158">
        <v>284008943</v>
      </c>
      <c r="N53" s="159">
        <v>0</v>
      </c>
      <c r="O53" s="158">
        <v>174080000</v>
      </c>
      <c r="P53" s="158">
        <v>174080000</v>
      </c>
      <c r="Q53" s="159">
        <v>0</v>
      </c>
      <c r="R53" s="158">
        <v>109928943</v>
      </c>
      <c r="S53" s="159">
        <v>0</v>
      </c>
      <c r="T53" s="158">
        <v>174080000</v>
      </c>
      <c r="U53" s="158">
        <v>174080000</v>
      </c>
      <c r="V53" s="158">
        <v>109928943</v>
      </c>
      <c r="W53" s="159">
        <v>0</v>
      </c>
      <c r="X53" s="159">
        <v>0</v>
      </c>
      <c r="Y53" s="159">
        <v>0</v>
      </c>
      <c r="Z53" s="159">
        <v>0</v>
      </c>
      <c r="AA53" s="158">
        <v>174080000</v>
      </c>
    </row>
    <row r="54" spans="1:27" ht="16.5" hidden="1" customHeight="1" x14ac:dyDescent="0.25">
      <c r="A54" s="157" t="s">
        <v>493</v>
      </c>
      <c r="B54" s="157" t="s">
        <v>494</v>
      </c>
      <c r="C54" s="157" t="s">
        <v>380</v>
      </c>
      <c r="D54" s="157" t="s">
        <v>490</v>
      </c>
      <c r="E54" s="157" t="s">
        <v>495</v>
      </c>
      <c r="F54" s="158">
        <v>74072057</v>
      </c>
      <c r="G54" s="159">
        <v>0</v>
      </c>
      <c r="H54" s="159">
        <v>0</v>
      </c>
      <c r="I54" s="159">
        <v>0</v>
      </c>
      <c r="J54" s="159">
        <v>0</v>
      </c>
      <c r="K54" s="159">
        <v>0</v>
      </c>
      <c r="L54" s="159">
        <v>0</v>
      </c>
      <c r="M54" s="158">
        <v>74072057</v>
      </c>
      <c r="N54" s="159">
        <v>0</v>
      </c>
      <c r="O54" s="159">
        <v>0</v>
      </c>
      <c r="P54" s="159">
        <v>0</v>
      </c>
      <c r="Q54" s="159">
        <v>0</v>
      </c>
      <c r="R54" s="158">
        <v>74072057</v>
      </c>
      <c r="S54" s="159">
        <v>0</v>
      </c>
      <c r="T54" s="159">
        <v>0</v>
      </c>
      <c r="U54" s="159">
        <v>0</v>
      </c>
      <c r="V54" s="158">
        <v>74072057</v>
      </c>
      <c r="W54" s="159">
        <v>0</v>
      </c>
      <c r="X54" s="159">
        <v>0</v>
      </c>
      <c r="Y54" s="159">
        <v>0</v>
      </c>
      <c r="Z54" s="159">
        <v>0</v>
      </c>
      <c r="AA54" s="159">
        <v>0</v>
      </c>
    </row>
    <row r="55" spans="1:27" ht="16.5" hidden="1" customHeight="1" x14ac:dyDescent="0.25">
      <c r="A55" s="157" t="s">
        <v>496</v>
      </c>
      <c r="B55" s="157" t="s">
        <v>497</v>
      </c>
      <c r="C55" s="157" t="s">
        <v>380</v>
      </c>
      <c r="D55" s="157" t="s">
        <v>498</v>
      </c>
      <c r="E55" s="157" t="s">
        <v>499</v>
      </c>
      <c r="F55" s="158">
        <v>7500000</v>
      </c>
      <c r="G55" s="159">
        <v>0</v>
      </c>
      <c r="H55" s="159">
        <v>0</v>
      </c>
      <c r="I55" s="159">
        <v>0</v>
      </c>
      <c r="J55" s="159">
        <v>0</v>
      </c>
      <c r="K55" s="159">
        <v>0</v>
      </c>
      <c r="L55" s="159">
        <v>0</v>
      </c>
      <c r="M55" s="158">
        <v>7500000</v>
      </c>
      <c r="N55" s="159">
        <v>0</v>
      </c>
      <c r="O55" s="158">
        <v>1155067</v>
      </c>
      <c r="P55" s="158">
        <v>1155067</v>
      </c>
      <c r="Q55" s="159">
        <v>0</v>
      </c>
      <c r="R55" s="158">
        <v>6344933</v>
      </c>
      <c r="S55" s="159">
        <v>0</v>
      </c>
      <c r="T55" s="158">
        <v>1155067</v>
      </c>
      <c r="U55" s="158">
        <v>1155067</v>
      </c>
      <c r="V55" s="158">
        <v>6344933</v>
      </c>
      <c r="W55" s="158">
        <v>1155067</v>
      </c>
      <c r="X55" s="159">
        <v>0</v>
      </c>
      <c r="Y55" s="159">
        <v>0</v>
      </c>
      <c r="Z55" s="159">
        <v>0</v>
      </c>
      <c r="AA55" s="158">
        <v>1155067</v>
      </c>
    </row>
    <row r="56" spans="1:27" ht="16.5" hidden="1" customHeight="1" x14ac:dyDescent="0.25">
      <c r="A56" s="157" t="s">
        <v>378</v>
      </c>
      <c r="B56" s="157" t="s">
        <v>500</v>
      </c>
      <c r="C56" s="157" t="s">
        <v>380</v>
      </c>
      <c r="D56" s="157" t="s">
        <v>501</v>
      </c>
      <c r="E56" s="157" t="s">
        <v>378</v>
      </c>
      <c r="F56" s="158">
        <v>25927943</v>
      </c>
      <c r="G56" s="159">
        <v>0</v>
      </c>
      <c r="H56" s="159">
        <v>0</v>
      </c>
      <c r="I56" s="159">
        <v>0</v>
      </c>
      <c r="J56" s="159">
        <v>0</v>
      </c>
      <c r="K56" s="159">
        <v>0</v>
      </c>
      <c r="L56" s="159">
        <v>0</v>
      </c>
      <c r="M56" s="158">
        <v>25927943</v>
      </c>
      <c r="N56" s="159">
        <v>0</v>
      </c>
      <c r="O56" s="159">
        <v>0</v>
      </c>
      <c r="P56" s="159">
        <v>0</v>
      </c>
      <c r="Q56" s="159">
        <v>0</v>
      </c>
      <c r="R56" s="158">
        <v>25927943</v>
      </c>
      <c r="S56" s="159">
        <v>0</v>
      </c>
      <c r="T56" s="159">
        <v>0</v>
      </c>
      <c r="U56" s="159">
        <v>0</v>
      </c>
      <c r="V56" s="158">
        <v>25927943</v>
      </c>
      <c r="W56" s="159">
        <v>0</v>
      </c>
      <c r="X56" s="159">
        <v>0</v>
      </c>
      <c r="Y56" s="159">
        <v>0</v>
      </c>
      <c r="Z56" s="159">
        <v>0</v>
      </c>
      <c r="AA56" s="159">
        <v>0</v>
      </c>
    </row>
    <row r="57" spans="1:27" ht="16.5" customHeight="1" x14ac:dyDescent="0.25">
      <c r="A57" s="157" t="s">
        <v>378</v>
      </c>
      <c r="B57" s="157" t="s">
        <v>502</v>
      </c>
      <c r="C57" s="157" t="s">
        <v>380</v>
      </c>
      <c r="D57" s="157" t="s">
        <v>503</v>
      </c>
      <c r="E57" s="157" t="s">
        <v>378</v>
      </c>
      <c r="F57" s="158">
        <v>25927943</v>
      </c>
      <c r="G57" s="159">
        <v>0</v>
      </c>
      <c r="H57" s="159">
        <v>0</v>
      </c>
      <c r="I57" s="159">
        <v>0</v>
      </c>
      <c r="J57" s="159">
        <v>0</v>
      </c>
      <c r="K57" s="159">
        <v>0</v>
      </c>
      <c r="L57" s="159">
        <v>0</v>
      </c>
      <c r="M57" s="158">
        <v>25927943</v>
      </c>
      <c r="N57" s="159">
        <v>0</v>
      </c>
      <c r="O57" s="159">
        <v>0</v>
      </c>
      <c r="P57" s="159">
        <v>0</v>
      </c>
      <c r="Q57" s="159">
        <v>0</v>
      </c>
      <c r="R57" s="158">
        <v>25927943</v>
      </c>
      <c r="S57" s="159">
        <v>0</v>
      </c>
      <c r="T57" s="159">
        <v>0</v>
      </c>
      <c r="U57" s="159">
        <v>0</v>
      </c>
      <c r="V57" s="158">
        <v>25927943</v>
      </c>
      <c r="W57" s="159">
        <v>0</v>
      </c>
      <c r="X57" s="159">
        <v>0</v>
      </c>
      <c r="Y57" s="159">
        <v>0</v>
      </c>
      <c r="Z57" s="159">
        <v>0</v>
      </c>
      <c r="AA57" s="159">
        <v>0</v>
      </c>
    </row>
    <row r="58" spans="1:27" ht="16.5" hidden="1" customHeight="1" x14ac:dyDescent="0.25">
      <c r="A58" s="157" t="s">
        <v>378</v>
      </c>
      <c r="B58" s="157" t="s">
        <v>504</v>
      </c>
      <c r="C58" s="157" t="s">
        <v>380</v>
      </c>
      <c r="D58" s="157" t="s">
        <v>505</v>
      </c>
      <c r="E58" s="157" t="s">
        <v>378</v>
      </c>
      <c r="F58" s="158">
        <v>25927943</v>
      </c>
      <c r="G58" s="159">
        <v>0</v>
      </c>
      <c r="H58" s="159">
        <v>0</v>
      </c>
      <c r="I58" s="159">
        <v>0</v>
      </c>
      <c r="J58" s="159">
        <v>0</v>
      </c>
      <c r="K58" s="159">
        <v>0</v>
      </c>
      <c r="L58" s="159">
        <v>0</v>
      </c>
      <c r="M58" s="158">
        <v>25927943</v>
      </c>
      <c r="N58" s="159">
        <v>0</v>
      </c>
      <c r="O58" s="159">
        <v>0</v>
      </c>
      <c r="P58" s="159">
        <v>0</v>
      </c>
      <c r="Q58" s="159">
        <v>0</v>
      </c>
      <c r="R58" s="158">
        <v>25927943</v>
      </c>
      <c r="S58" s="159">
        <v>0</v>
      </c>
      <c r="T58" s="159">
        <v>0</v>
      </c>
      <c r="U58" s="159">
        <v>0</v>
      </c>
      <c r="V58" s="158">
        <v>25927943</v>
      </c>
      <c r="W58" s="159">
        <v>0</v>
      </c>
      <c r="X58" s="159">
        <v>0</v>
      </c>
      <c r="Y58" s="159">
        <v>0</v>
      </c>
      <c r="Z58" s="159">
        <v>0</v>
      </c>
      <c r="AA58" s="159">
        <v>0</v>
      </c>
    </row>
    <row r="59" spans="1:27" ht="16.5" hidden="1" customHeight="1" x14ac:dyDescent="0.25">
      <c r="A59" s="157" t="s">
        <v>506</v>
      </c>
      <c r="B59" s="157" t="s">
        <v>507</v>
      </c>
      <c r="C59" s="157" t="s">
        <v>380</v>
      </c>
      <c r="D59" s="157" t="s">
        <v>508</v>
      </c>
      <c r="E59" s="157" t="s">
        <v>395</v>
      </c>
      <c r="F59" s="158">
        <v>25927943</v>
      </c>
      <c r="G59" s="159">
        <v>0</v>
      </c>
      <c r="H59" s="159">
        <v>0</v>
      </c>
      <c r="I59" s="159">
        <v>0</v>
      </c>
      <c r="J59" s="159">
        <v>0</v>
      </c>
      <c r="K59" s="159">
        <v>0</v>
      </c>
      <c r="L59" s="159">
        <v>0</v>
      </c>
      <c r="M59" s="158">
        <v>25927943</v>
      </c>
      <c r="N59" s="159">
        <v>0</v>
      </c>
      <c r="O59" s="159">
        <v>0</v>
      </c>
      <c r="P59" s="159">
        <v>0</v>
      </c>
      <c r="Q59" s="159">
        <v>0</v>
      </c>
      <c r="R59" s="158">
        <v>25927943</v>
      </c>
      <c r="S59" s="159">
        <v>0</v>
      </c>
      <c r="T59" s="159">
        <v>0</v>
      </c>
      <c r="U59" s="159">
        <v>0</v>
      </c>
      <c r="V59" s="158">
        <v>25927943</v>
      </c>
      <c r="W59" s="159">
        <v>0</v>
      </c>
      <c r="X59" s="159">
        <v>0</v>
      </c>
      <c r="Y59" s="159">
        <v>0</v>
      </c>
      <c r="Z59" s="159">
        <v>0</v>
      </c>
      <c r="AA59" s="159">
        <v>0</v>
      </c>
    </row>
    <row r="60" spans="1:27" ht="16.5" hidden="1" customHeight="1" x14ac:dyDescent="0.25">
      <c r="A60" s="157" t="s">
        <v>378</v>
      </c>
      <c r="B60" s="157" t="s">
        <v>509</v>
      </c>
      <c r="C60" s="157" t="s">
        <v>380</v>
      </c>
      <c r="D60" s="157" t="s">
        <v>510</v>
      </c>
      <c r="E60" s="157" t="s">
        <v>378</v>
      </c>
      <c r="F60" s="158">
        <v>42616000</v>
      </c>
      <c r="G60" s="159">
        <v>0</v>
      </c>
      <c r="H60" s="159">
        <v>0</v>
      </c>
      <c r="I60" s="159">
        <v>0</v>
      </c>
      <c r="J60" s="159">
        <v>0</v>
      </c>
      <c r="K60" s="159">
        <v>0</v>
      </c>
      <c r="L60" s="159">
        <v>0</v>
      </c>
      <c r="M60" s="158">
        <v>42616000</v>
      </c>
      <c r="N60" s="159">
        <v>0</v>
      </c>
      <c r="O60" s="159">
        <v>0</v>
      </c>
      <c r="P60" s="159">
        <v>0</v>
      </c>
      <c r="Q60" s="159">
        <v>0</v>
      </c>
      <c r="R60" s="158">
        <v>42616000</v>
      </c>
      <c r="S60" s="159">
        <v>0</v>
      </c>
      <c r="T60" s="159">
        <v>0</v>
      </c>
      <c r="U60" s="159">
        <v>0</v>
      </c>
      <c r="V60" s="158">
        <v>42616000</v>
      </c>
      <c r="W60" s="159">
        <v>0</v>
      </c>
      <c r="X60" s="159">
        <v>0</v>
      </c>
      <c r="Y60" s="159">
        <v>0</v>
      </c>
      <c r="Z60" s="159">
        <v>0</v>
      </c>
      <c r="AA60" s="159">
        <v>0</v>
      </c>
    </row>
    <row r="61" spans="1:27" ht="16.5" hidden="1" customHeight="1" x14ac:dyDescent="0.25">
      <c r="A61" s="157" t="s">
        <v>378</v>
      </c>
      <c r="B61" s="157" t="s">
        <v>511</v>
      </c>
      <c r="C61" s="157" t="s">
        <v>380</v>
      </c>
      <c r="D61" s="157" t="s">
        <v>512</v>
      </c>
      <c r="E61" s="157" t="s">
        <v>378</v>
      </c>
      <c r="F61" s="158">
        <v>42616000</v>
      </c>
      <c r="G61" s="159">
        <v>0</v>
      </c>
      <c r="H61" s="159">
        <v>0</v>
      </c>
      <c r="I61" s="159">
        <v>0</v>
      </c>
      <c r="J61" s="159">
        <v>0</v>
      </c>
      <c r="K61" s="159">
        <v>0</v>
      </c>
      <c r="L61" s="159">
        <v>0</v>
      </c>
      <c r="M61" s="158">
        <v>42616000</v>
      </c>
      <c r="N61" s="159">
        <v>0</v>
      </c>
      <c r="O61" s="159">
        <v>0</v>
      </c>
      <c r="P61" s="159">
        <v>0</v>
      </c>
      <c r="Q61" s="159">
        <v>0</v>
      </c>
      <c r="R61" s="158">
        <v>42616000</v>
      </c>
      <c r="S61" s="159">
        <v>0</v>
      </c>
      <c r="T61" s="159">
        <v>0</v>
      </c>
      <c r="U61" s="159">
        <v>0</v>
      </c>
      <c r="V61" s="158">
        <v>42616000</v>
      </c>
      <c r="W61" s="159">
        <v>0</v>
      </c>
      <c r="X61" s="159">
        <v>0</v>
      </c>
      <c r="Y61" s="159">
        <v>0</v>
      </c>
      <c r="Z61" s="159">
        <v>0</v>
      </c>
      <c r="AA61" s="159">
        <v>0</v>
      </c>
    </row>
    <row r="62" spans="1:27" ht="16.5" customHeight="1" x14ac:dyDescent="0.25">
      <c r="A62" s="157" t="s">
        <v>513</v>
      </c>
      <c r="B62" s="157" t="s">
        <v>514</v>
      </c>
      <c r="C62" s="157" t="s">
        <v>380</v>
      </c>
      <c r="D62" s="157" t="s">
        <v>515</v>
      </c>
      <c r="E62" s="157" t="s">
        <v>395</v>
      </c>
      <c r="F62" s="158">
        <v>42616000</v>
      </c>
      <c r="G62" s="159">
        <v>0</v>
      </c>
      <c r="H62" s="159">
        <v>0</v>
      </c>
      <c r="I62" s="159">
        <v>0</v>
      </c>
      <c r="J62" s="159">
        <v>0</v>
      </c>
      <c r="K62" s="159">
        <v>0</v>
      </c>
      <c r="L62" s="159">
        <v>0</v>
      </c>
      <c r="M62" s="158">
        <v>42616000</v>
      </c>
      <c r="N62" s="159">
        <v>0</v>
      </c>
      <c r="O62" s="159">
        <v>0</v>
      </c>
      <c r="P62" s="159">
        <v>0</v>
      </c>
      <c r="Q62" s="159">
        <v>0</v>
      </c>
      <c r="R62" s="158">
        <v>42616000</v>
      </c>
      <c r="S62" s="159">
        <v>0</v>
      </c>
      <c r="T62" s="159">
        <v>0</v>
      </c>
      <c r="U62" s="159">
        <v>0</v>
      </c>
      <c r="V62" s="158">
        <v>42616000</v>
      </c>
      <c r="W62" s="159">
        <v>0</v>
      </c>
      <c r="X62" s="159">
        <v>0</v>
      </c>
      <c r="Y62" s="159">
        <v>0</v>
      </c>
      <c r="Z62" s="159">
        <v>0</v>
      </c>
      <c r="AA62" s="159">
        <v>0</v>
      </c>
    </row>
    <row r="63" spans="1:27" s="226" customFormat="1" ht="16.5" customHeight="1" x14ac:dyDescent="0.25">
      <c r="A63" s="223" t="s">
        <v>378</v>
      </c>
      <c r="B63" s="223" t="s">
        <v>516</v>
      </c>
      <c r="C63" s="223" t="s">
        <v>380</v>
      </c>
      <c r="D63" s="223" t="s">
        <v>517</v>
      </c>
      <c r="E63" s="223" t="s">
        <v>378</v>
      </c>
      <c r="F63" s="224">
        <v>4364918051</v>
      </c>
      <c r="G63" s="225">
        <v>0</v>
      </c>
      <c r="H63" s="225">
        <v>0</v>
      </c>
      <c r="I63" s="225">
        <v>0</v>
      </c>
      <c r="J63" s="225">
        <v>0</v>
      </c>
      <c r="K63" s="225">
        <v>0</v>
      </c>
      <c r="L63" s="225">
        <v>0</v>
      </c>
      <c r="M63" s="224">
        <v>4364918051</v>
      </c>
      <c r="N63" s="225">
        <v>0</v>
      </c>
      <c r="O63" s="224">
        <v>2136284886</v>
      </c>
      <c r="P63" s="224">
        <v>2136284886</v>
      </c>
      <c r="Q63" s="225">
        <v>0</v>
      </c>
      <c r="R63" s="224">
        <v>2228633165</v>
      </c>
      <c r="S63" s="225">
        <v>0</v>
      </c>
      <c r="T63" s="224">
        <v>1415541250</v>
      </c>
      <c r="U63" s="224">
        <v>1415541250</v>
      </c>
      <c r="V63" s="224">
        <v>2949376801</v>
      </c>
      <c r="W63" s="225">
        <v>0</v>
      </c>
      <c r="X63" s="225">
        <v>0</v>
      </c>
      <c r="Y63" s="225">
        <v>0</v>
      </c>
      <c r="Z63" s="225">
        <v>0</v>
      </c>
      <c r="AA63" s="224">
        <v>1415541250</v>
      </c>
    </row>
    <row r="64" spans="1:27" ht="16.5" hidden="1" customHeight="1" x14ac:dyDescent="0.25">
      <c r="A64" s="157" t="s">
        <v>378</v>
      </c>
      <c r="B64" s="157" t="s">
        <v>518</v>
      </c>
      <c r="C64" s="157" t="s">
        <v>380</v>
      </c>
      <c r="D64" s="157" t="s">
        <v>519</v>
      </c>
      <c r="E64" s="157" t="s">
        <v>378</v>
      </c>
      <c r="F64" s="158">
        <v>4364918051</v>
      </c>
      <c r="G64" s="159">
        <v>0</v>
      </c>
      <c r="H64" s="159">
        <v>0</v>
      </c>
      <c r="I64" s="159">
        <v>0</v>
      </c>
      <c r="J64" s="159">
        <v>0</v>
      </c>
      <c r="K64" s="159">
        <v>0</v>
      </c>
      <c r="L64" s="159">
        <v>0</v>
      </c>
      <c r="M64" s="158">
        <v>4364918051</v>
      </c>
      <c r="N64" s="159">
        <v>0</v>
      </c>
      <c r="O64" s="158">
        <v>2136284886</v>
      </c>
      <c r="P64" s="158">
        <v>2136284886</v>
      </c>
      <c r="Q64" s="159">
        <v>0</v>
      </c>
      <c r="R64" s="158">
        <v>2228633165</v>
      </c>
      <c r="S64" s="159">
        <v>0</v>
      </c>
      <c r="T64" s="158">
        <v>1415541250</v>
      </c>
      <c r="U64" s="158">
        <v>1415541250</v>
      </c>
      <c r="V64" s="158">
        <v>2949376801</v>
      </c>
      <c r="W64" s="159">
        <v>0</v>
      </c>
      <c r="X64" s="159">
        <v>0</v>
      </c>
      <c r="Y64" s="159">
        <v>0</v>
      </c>
      <c r="Z64" s="159">
        <v>0</v>
      </c>
      <c r="AA64" s="158">
        <v>1415541250</v>
      </c>
    </row>
    <row r="65" spans="1:27" ht="16.5" hidden="1" customHeight="1" x14ac:dyDescent="0.25">
      <c r="A65" s="157" t="s">
        <v>378</v>
      </c>
      <c r="B65" s="157" t="s">
        <v>520</v>
      </c>
      <c r="C65" s="157" t="s">
        <v>380</v>
      </c>
      <c r="D65" s="157" t="s">
        <v>471</v>
      </c>
      <c r="E65" s="157" t="s">
        <v>378</v>
      </c>
      <c r="F65" s="158">
        <v>4364918051</v>
      </c>
      <c r="G65" s="159">
        <v>0</v>
      </c>
      <c r="H65" s="159">
        <v>0</v>
      </c>
      <c r="I65" s="159">
        <v>0</v>
      </c>
      <c r="J65" s="159">
        <v>0</v>
      </c>
      <c r="K65" s="159">
        <v>0</v>
      </c>
      <c r="L65" s="159">
        <v>0</v>
      </c>
      <c r="M65" s="158">
        <v>4364918051</v>
      </c>
      <c r="N65" s="159">
        <v>0</v>
      </c>
      <c r="O65" s="158">
        <v>2136284886</v>
      </c>
      <c r="P65" s="158">
        <v>2136284886</v>
      </c>
      <c r="Q65" s="159">
        <v>0</v>
      </c>
      <c r="R65" s="158">
        <v>2228633165</v>
      </c>
      <c r="S65" s="159">
        <v>0</v>
      </c>
      <c r="T65" s="158">
        <v>1415541250</v>
      </c>
      <c r="U65" s="158">
        <v>1415541250</v>
      </c>
      <c r="V65" s="158">
        <v>2949376801</v>
      </c>
      <c r="W65" s="159">
        <v>0</v>
      </c>
      <c r="X65" s="159">
        <v>0</v>
      </c>
      <c r="Y65" s="159">
        <v>0</v>
      </c>
      <c r="Z65" s="159">
        <v>0</v>
      </c>
      <c r="AA65" s="158">
        <v>1415541250</v>
      </c>
    </row>
    <row r="66" spans="1:27" ht="33" hidden="1" x14ac:dyDescent="0.25">
      <c r="A66" s="157" t="s">
        <v>378</v>
      </c>
      <c r="B66" s="157" t="s">
        <v>521</v>
      </c>
      <c r="C66" s="157" t="s">
        <v>380</v>
      </c>
      <c r="D66" s="157" t="s">
        <v>473</v>
      </c>
      <c r="E66" s="157" t="s">
        <v>378</v>
      </c>
      <c r="F66" s="158">
        <v>50000000</v>
      </c>
      <c r="G66" s="159">
        <v>0</v>
      </c>
      <c r="H66" s="159">
        <v>0</v>
      </c>
      <c r="I66" s="159">
        <v>0</v>
      </c>
      <c r="J66" s="159">
        <v>0</v>
      </c>
      <c r="K66" s="159">
        <v>0</v>
      </c>
      <c r="L66" s="159">
        <v>0</v>
      </c>
      <c r="M66" s="158">
        <v>50000000</v>
      </c>
      <c r="N66" s="159">
        <v>0</v>
      </c>
      <c r="O66" s="159">
        <v>0</v>
      </c>
      <c r="P66" s="159">
        <v>0</v>
      </c>
      <c r="Q66" s="159">
        <v>0</v>
      </c>
      <c r="R66" s="158">
        <v>50000000</v>
      </c>
      <c r="S66" s="159">
        <v>0</v>
      </c>
      <c r="T66" s="159">
        <v>0</v>
      </c>
      <c r="U66" s="159">
        <v>0</v>
      </c>
      <c r="V66" s="158">
        <v>50000000</v>
      </c>
      <c r="W66" s="159">
        <v>0</v>
      </c>
      <c r="X66" s="159">
        <v>0</v>
      </c>
      <c r="Y66" s="159">
        <v>0</v>
      </c>
      <c r="Z66" s="159">
        <v>0</v>
      </c>
      <c r="AA66" s="159">
        <v>0</v>
      </c>
    </row>
    <row r="67" spans="1:27" s="230" customFormat="1" ht="33" x14ac:dyDescent="0.25">
      <c r="A67" s="227" t="s">
        <v>522</v>
      </c>
      <c r="B67" s="227" t="s">
        <v>183</v>
      </c>
      <c r="C67" s="227" t="s">
        <v>380</v>
      </c>
      <c r="D67" s="227" t="s">
        <v>523</v>
      </c>
      <c r="E67" s="227" t="s">
        <v>395</v>
      </c>
      <c r="F67" s="228">
        <v>50000000</v>
      </c>
      <c r="G67" s="229">
        <v>0</v>
      </c>
      <c r="H67" s="229">
        <v>0</v>
      </c>
      <c r="I67" s="229">
        <v>0</v>
      </c>
      <c r="J67" s="229">
        <v>0</v>
      </c>
      <c r="K67" s="229">
        <v>0</v>
      </c>
      <c r="L67" s="229">
        <v>0</v>
      </c>
      <c r="M67" s="228">
        <v>50000000</v>
      </c>
      <c r="N67" s="229">
        <v>0</v>
      </c>
      <c r="O67" s="229">
        <v>0</v>
      </c>
      <c r="P67" s="229">
        <v>0</v>
      </c>
      <c r="Q67" s="229">
        <v>0</v>
      </c>
      <c r="R67" s="228">
        <v>50000000</v>
      </c>
      <c r="S67" s="229">
        <v>0</v>
      </c>
      <c r="T67" s="229">
        <v>0</v>
      </c>
      <c r="U67" s="229">
        <v>0</v>
      </c>
      <c r="V67" s="228">
        <v>50000000</v>
      </c>
      <c r="W67" s="229">
        <v>0</v>
      </c>
      <c r="X67" s="229">
        <v>0</v>
      </c>
      <c r="Y67" s="229">
        <v>0</v>
      </c>
      <c r="Z67" s="229">
        <v>0</v>
      </c>
      <c r="AA67" s="229">
        <v>0</v>
      </c>
    </row>
    <row r="68" spans="1:27" ht="22.5" hidden="1" x14ac:dyDescent="0.25">
      <c r="A68" s="157" t="s">
        <v>378</v>
      </c>
      <c r="B68" s="157" t="s">
        <v>524</v>
      </c>
      <c r="C68" s="157" t="s">
        <v>380</v>
      </c>
      <c r="D68" s="157" t="s">
        <v>480</v>
      </c>
      <c r="E68" s="157" t="s">
        <v>378</v>
      </c>
      <c r="F68" s="158">
        <v>389441514</v>
      </c>
      <c r="G68" s="159">
        <v>0</v>
      </c>
      <c r="H68" s="159">
        <v>0</v>
      </c>
      <c r="I68" s="159">
        <v>0</v>
      </c>
      <c r="J68" s="159">
        <v>0</v>
      </c>
      <c r="K68" s="159">
        <v>0</v>
      </c>
      <c r="L68" s="159">
        <v>0</v>
      </c>
      <c r="M68" s="158">
        <v>389441514</v>
      </c>
      <c r="N68" s="159">
        <v>0</v>
      </c>
      <c r="O68" s="158">
        <v>170000000</v>
      </c>
      <c r="P68" s="158">
        <v>170000000</v>
      </c>
      <c r="Q68" s="159">
        <v>0</v>
      </c>
      <c r="R68" s="158">
        <v>219441514</v>
      </c>
      <c r="S68" s="159">
        <v>0</v>
      </c>
      <c r="T68" s="159">
        <v>0</v>
      </c>
      <c r="U68" s="159">
        <v>0</v>
      </c>
      <c r="V68" s="158">
        <v>389441514</v>
      </c>
      <c r="W68" s="159">
        <v>0</v>
      </c>
      <c r="X68" s="159">
        <v>0</v>
      </c>
      <c r="Y68" s="159">
        <v>0</v>
      </c>
      <c r="Z68" s="159">
        <v>0</v>
      </c>
      <c r="AA68" s="159">
        <v>0</v>
      </c>
    </row>
    <row r="69" spans="1:27" s="230" customFormat="1" ht="22.5" x14ac:dyDescent="0.25">
      <c r="A69" s="227" t="s">
        <v>525</v>
      </c>
      <c r="B69" s="227" t="s">
        <v>179</v>
      </c>
      <c r="C69" s="227" t="s">
        <v>380</v>
      </c>
      <c r="D69" s="227" t="s">
        <v>181</v>
      </c>
      <c r="E69" s="227" t="s">
        <v>395</v>
      </c>
      <c r="F69" s="228">
        <v>219441514</v>
      </c>
      <c r="G69" s="229">
        <v>0</v>
      </c>
      <c r="H69" s="229">
        <v>0</v>
      </c>
      <c r="I69" s="229">
        <v>0</v>
      </c>
      <c r="J69" s="229">
        <v>0</v>
      </c>
      <c r="K69" s="229">
        <v>0</v>
      </c>
      <c r="L69" s="229">
        <v>0</v>
      </c>
      <c r="M69" s="228">
        <v>219441514</v>
      </c>
      <c r="N69" s="229">
        <v>0</v>
      </c>
      <c r="O69" s="229">
        <v>0</v>
      </c>
      <c r="P69" s="229">
        <v>0</v>
      </c>
      <c r="Q69" s="229">
        <v>0</v>
      </c>
      <c r="R69" s="228">
        <v>219441514</v>
      </c>
      <c r="S69" s="229">
        <v>0</v>
      </c>
      <c r="T69" s="229">
        <v>0</v>
      </c>
      <c r="U69" s="229">
        <v>0</v>
      </c>
      <c r="V69" s="228">
        <v>219441514</v>
      </c>
      <c r="W69" s="229">
        <v>0</v>
      </c>
      <c r="X69" s="229">
        <v>0</v>
      </c>
      <c r="Y69" s="229">
        <v>0</v>
      </c>
      <c r="Z69" s="229">
        <v>0</v>
      </c>
      <c r="AA69" s="229">
        <v>0</v>
      </c>
    </row>
    <row r="70" spans="1:27" ht="16.5" hidden="1" customHeight="1" x14ac:dyDescent="0.25">
      <c r="A70" s="157" t="s">
        <v>378</v>
      </c>
      <c r="B70" s="157" t="s">
        <v>526</v>
      </c>
      <c r="C70" s="157" t="s">
        <v>380</v>
      </c>
      <c r="D70" s="157" t="s">
        <v>490</v>
      </c>
      <c r="E70" s="157" t="s">
        <v>378</v>
      </c>
      <c r="F70" s="158">
        <v>3925476537</v>
      </c>
      <c r="G70" s="159">
        <v>0</v>
      </c>
      <c r="H70" s="159">
        <v>0</v>
      </c>
      <c r="I70" s="159">
        <v>0</v>
      </c>
      <c r="J70" s="159">
        <v>0</v>
      </c>
      <c r="K70" s="159">
        <v>0</v>
      </c>
      <c r="L70" s="159">
        <v>0</v>
      </c>
      <c r="M70" s="158">
        <v>3925476537</v>
      </c>
      <c r="N70" s="159">
        <v>0</v>
      </c>
      <c r="O70" s="158">
        <v>1966284886</v>
      </c>
      <c r="P70" s="158">
        <v>1966284886</v>
      </c>
      <c r="Q70" s="159">
        <v>0</v>
      </c>
      <c r="R70" s="158">
        <v>1959191651</v>
      </c>
      <c r="S70" s="159">
        <v>0</v>
      </c>
      <c r="T70" s="158">
        <v>1415541250</v>
      </c>
      <c r="U70" s="158">
        <v>1415541250</v>
      </c>
      <c r="V70" s="158">
        <v>2509935287</v>
      </c>
      <c r="W70" s="159">
        <v>0</v>
      </c>
      <c r="X70" s="159">
        <v>0</v>
      </c>
      <c r="Y70" s="159">
        <v>0</v>
      </c>
      <c r="Z70" s="159">
        <v>0</v>
      </c>
      <c r="AA70" s="158">
        <v>1415541250</v>
      </c>
    </row>
    <row r="71" spans="1:27" s="234" customFormat="1" ht="16.5" customHeight="1" x14ac:dyDescent="0.25">
      <c r="A71" s="231" t="s">
        <v>527</v>
      </c>
      <c r="B71" s="231" t="s">
        <v>528</v>
      </c>
      <c r="C71" s="231" t="s">
        <v>380</v>
      </c>
      <c r="D71" s="231" t="s">
        <v>529</v>
      </c>
      <c r="E71" s="231" t="s">
        <v>442</v>
      </c>
      <c r="F71" s="232">
        <v>4000000</v>
      </c>
      <c r="G71" s="233">
        <v>0</v>
      </c>
      <c r="H71" s="233">
        <v>0</v>
      </c>
      <c r="I71" s="233">
        <v>0</v>
      </c>
      <c r="J71" s="233">
        <v>0</v>
      </c>
      <c r="K71" s="233">
        <v>0</v>
      </c>
      <c r="L71" s="233">
        <v>0</v>
      </c>
      <c r="M71" s="232">
        <v>4000000</v>
      </c>
      <c r="N71" s="233">
        <v>0</v>
      </c>
      <c r="O71" s="233">
        <v>0</v>
      </c>
      <c r="P71" s="233">
        <v>0</v>
      </c>
      <c r="Q71" s="233">
        <v>0</v>
      </c>
      <c r="R71" s="232">
        <v>4000000</v>
      </c>
      <c r="S71" s="233">
        <v>0</v>
      </c>
      <c r="T71" s="233">
        <v>0</v>
      </c>
      <c r="U71" s="233">
        <v>0</v>
      </c>
      <c r="V71" s="232">
        <v>4000000</v>
      </c>
      <c r="W71" s="233">
        <v>0</v>
      </c>
      <c r="X71" s="233">
        <v>0</v>
      </c>
      <c r="Y71" s="233">
        <v>0</v>
      </c>
      <c r="Z71" s="233">
        <v>0</v>
      </c>
      <c r="AA71" s="233">
        <v>0</v>
      </c>
    </row>
    <row r="72" spans="1:27" s="234" customFormat="1" ht="16.5" customHeight="1" x14ac:dyDescent="0.25">
      <c r="A72" s="231" t="s">
        <v>530</v>
      </c>
      <c r="B72" s="231" t="s">
        <v>531</v>
      </c>
      <c r="C72" s="231" t="s">
        <v>380</v>
      </c>
      <c r="D72" s="231" t="s">
        <v>529</v>
      </c>
      <c r="E72" s="231" t="s">
        <v>395</v>
      </c>
      <c r="F72" s="232">
        <v>1230360000</v>
      </c>
      <c r="G72" s="233">
        <v>0</v>
      </c>
      <c r="H72" s="233">
        <v>0</v>
      </c>
      <c r="I72" s="233">
        <v>0</v>
      </c>
      <c r="J72" s="233">
        <v>0</v>
      </c>
      <c r="K72" s="233">
        <v>0</v>
      </c>
      <c r="L72" s="233">
        <v>0</v>
      </c>
      <c r="M72" s="232">
        <v>1230360000</v>
      </c>
      <c r="N72" s="233">
        <v>0</v>
      </c>
      <c r="O72" s="232">
        <v>121800000</v>
      </c>
      <c r="P72" s="232">
        <v>121800000</v>
      </c>
      <c r="Q72" s="233">
        <v>0</v>
      </c>
      <c r="R72" s="232">
        <v>1108560000</v>
      </c>
      <c r="S72" s="233">
        <v>0</v>
      </c>
      <c r="T72" s="232">
        <v>100800000</v>
      </c>
      <c r="U72" s="232">
        <v>100800000</v>
      </c>
      <c r="V72" s="232">
        <v>1129560000</v>
      </c>
      <c r="W72" s="233">
        <v>0</v>
      </c>
      <c r="X72" s="233">
        <v>0</v>
      </c>
      <c r="Y72" s="233">
        <v>0</v>
      </c>
      <c r="Z72" s="233">
        <v>0</v>
      </c>
      <c r="AA72" s="232">
        <v>100800000</v>
      </c>
    </row>
    <row r="73" spans="1:27" s="230" customFormat="1" ht="16.5" customHeight="1" x14ac:dyDescent="0.25">
      <c r="A73" s="227" t="s">
        <v>532</v>
      </c>
      <c r="B73" s="227" t="s">
        <v>180</v>
      </c>
      <c r="C73" s="227" t="s">
        <v>380</v>
      </c>
      <c r="D73" s="227" t="s">
        <v>182</v>
      </c>
      <c r="E73" s="227" t="s">
        <v>395</v>
      </c>
      <c r="F73" s="228">
        <v>1384990486</v>
      </c>
      <c r="G73" s="229">
        <v>0</v>
      </c>
      <c r="H73" s="229">
        <v>0</v>
      </c>
      <c r="I73" s="229">
        <v>0</v>
      </c>
      <c r="J73" s="229">
        <v>0</v>
      </c>
      <c r="K73" s="229">
        <v>0</v>
      </c>
      <c r="L73" s="229">
        <v>0</v>
      </c>
      <c r="M73" s="228">
        <v>1384990486</v>
      </c>
      <c r="N73" s="229">
        <v>0</v>
      </c>
      <c r="O73" s="228">
        <v>804344886</v>
      </c>
      <c r="P73" s="228">
        <v>804344886</v>
      </c>
      <c r="Q73" s="229">
        <v>0</v>
      </c>
      <c r="R73" s="228">
        <v>580645600</v>
      </c>
      <c r="S73" s="229">
        <v>0</v>
      </c>
      <c r="T73" s="228">
        <v>374081250</v>
      </c>
      <c r="U73" s="228">
        <v>374081250</v>
      </c>
      <c r="V73" s="228">
        <v>1010909236</v>
      </c>
      <c r="W73" s="229">
        <v>0</v>
      </c>
      <c r="X73" s="229">
        <v>0</v>
      </c>
      <c r="Y73" s="229">
        <v>0</v>
      </c>
      <c r="Z73" s="229">
        <v>0</v>
      </c>
      <c r="AA73" s="228">
        <v>374081250</v>
      </c>
    </row>
    <row r="74" spans="1:27" s="238" customFormat="1" ht="16.5" customHeight="1" x14ac:dyDescent="0.25">
      <c r="A74" s="235" t="s">
        <v>533</v>
      </c>
      <c r="B74" s="235" t="s">
        <v>534</v>
      </c>
      <c r="C74" s="235" t="s">
        <v>380</v>
      </c>
      <c r="D74" s="235" t="s">
        <v>535</v>
      </c>
      <c r="E74" s="235" t="s">
        <v>395</v>
      </c>
      <c r="F74" s="236">
        <v>238770000</v>
      </c>
      <c r="G74" s="237">
        <v>0</v>
      </c>
      <c r="H74" s="237">
        <v>0</v>
      </c>
      <c r="I74" s="237">
        <v>0</v>
      </c>
      <c r="J74" s="237">
        <v>0</v>
      </c>
      <c r="K74" s="237">
        <v>0</v>
      </c>
      <c r="L74" s="237">
        <v>0</v>
      </c>
      <c r="M74" s="236">
        <v>238770000</v>
      </c>
      <c r="N74" s="237">
        <v>0</v>
      </c>
      <c r="O74" s="236">
        <v>219610000</v>
      </c>
      <c r="P74" s="236">
        <v>219610000</v>
      </c>
      <c r="Q74" s="237">
        <v>0</v>
      </c>
      <c r="R74" s="236">
        <v>19160000</v>
      </c>
      <c r="S74" s="237">
        <v>0</v>
      </c>
      <c r="T74" s="236">
        <v>219610000</v>
      </c>
      <c r="U74" s="236">
        <v>219610000</v>
      </c>
      <c r="V74" s="236">
        <v>19160000</v>
      </c>
      <c r="W74" s="237">
        <v>0</v>
      </c>
      <c r="X74" s="237">
        <v>0</v>
      </c>
      <c r="Y74" s="237">
        <v>0</v>
      </c>
      <c r="Z74" s="237">
        <v>0</v>
      </c>
      <c r="AA74" s="236">
        <v>219610000</v>
      </c>
    </row>
    <row r="75" spans="1:27" s="242" customFormat="1" ht="22.5" x14ac:dyDescent="0.25">
      <c r="A75" s="239" t="s">
        <v>536</v>
      </c>
      <c r="B75" s="239" t="s">
        <v>537</v>
      </c>
      <c r="C75" s="239" t="s">
        <v>380</v>
      </c>
      <c r="D75" s="239" t="s">
        <v>186</v>
      </c>
      <c r="E75" s="239" t="s">
        <v>395</v>
      </c>
      <c r="F75" s="240">
        <v>525900000</v>
      </c>
      <c r="G75" s="241">
        <v>0</v>
      </c>
      <c r="H75" s="241">
        <v>0</v>
      </c>
      <c r="I75" s="241">
        <v>0</v>
      </c>
      <c r="J75" s="241">
        <v>0</v>
      </c>
      <c r="K75" s="241">
        <v>0</v>
      </c>
      <c r="L75" s="241">
        <v>0</v>
      </c>
      <c r="M75" s="240">
        <v>525900000</v>
      </c>
      <c r="N75" s="241">
        <v>0</v>
      </c>
      <c r="O75" s="240">
        <v>305100000</v>
      </c>
      <c r="P75" s="240">
        <v>305100000</v>
      </c>
      <c r="Q75" s="241">
        <v>0</v>
      </c>
      <c r="R75" s="240">
        <v>220800000</v>
      </c>
      <c r="S75" s="241">
        <v>0</v>
      </c>
      <c r="T75" s="240">
        <v>305100000</v>
      </c>
      <c r="U75" s="240">
        <v>305100000</v>
      </c>
      <c r="V75" s="240">
        <v>220800000</v>
      </c>
      <c r="W75" s="241">
        <v>0</v>
      </c>
      <c r="X75" s="241">
        <v>0</v>
      </c>
      <c r="Y75" s="241">
        <v>0</v>
      </c>
      <c r="Z75" s="241">
        <v>0</v>
      </c>
      <c r="AA75" s="240">
        <v>305100000</v>
      </c>
    </row>
    <row r="76" spans="1:27" s="246" customFormat="1" ht="22.5" x14ac:dyDescent="0.25">
      <c r="A76" s="243" t="s">
        <v>538</v>
      </c>
      <c r="B76" s="243" t="s">
        <v>539</v>
      </c>
      <c r="C76" s="243" t="s">
        <v>380</v>
      </c>
      <c r="D76" s="243" t="s">
        <v>540</v>
      </c>
      <c r="E76" s="243" t="s">
        <v>395</v>
      </c>
      <c r="F76" s="244">
        <v>541456051</v>
      </c>
      <c r="G76" s="245">
        <v>0</v>
      </c>
      <c r="H76" s="245">
        <v>0</v>
      </c>
      <c r="I76" s="245">
        <v>0</v>
      </c>
      <c r="J76" s="245">
        <v>0</v>
      </c>
      <c r="K76" s="245">
        <v>0</v>
      </c>
      <c r="L76" s="245">
        <v>0</v>
      </c>
      <c r="M76" s="244">
        <v>541456051</v>
      </c>
      <c r="N76" s="245">
        <v>0</v>
      </c>
      <c r="O76" s="244">
        <v>515430000</v>
      </c>
      <c r="P76" s="244">
        <v>515430000</v>
      </c>
      <c r="Q76" s="245">
        <v>0</v>
      </c>
      <c r="R76" s="244">
        <v>26026051</v>
      </c>
      <c r="S76" s="245">
        <v>0</v>
      </c>
      <c r="T76" s="244">
        <v>415950000</v>
      </c>
      <c r="U76" s="244">
        <v>415950000</v>
      </c>
      <c r="V76" s="244">
        <v>125506051</v>
      </c>
      <c r="W76" s="245">
        <v>0</v>
      </c>
      <c r="X76" s="245">
        <v>0</v>
      </c>
      <c r="Y76" s="245">
        <v>0</v>
      </c>
      <c r="Z76" s="245">
        <v>0</v>
      </c>
      <c r="AA76" s="244">
        <v>415950000</v>
      </c>
    </row>
    <row r="77" spans="1:27" s="242" customFormat="1" ht="22.5" x14ac:dyDescent="0.25">
      <c r="A77" s="239" t="s">
        <v>541</v>
      </c>
      <c r="B77" s="239" t="s">
        <v>542</v>
      </c>
      <c r="C77" s="239" t="s">
        <v>380</v>
      </c>
      <c r="D77" s="239" t="s">
        <v>543</v>
      </c>
      <c r="E77" s="239" t="s">
        <v>395</v>
      </c>
      <c r="F77" s="240">
        <v>170000000</v>
      </c>
      <c r="G77" s="241">
        <v>0</v>
      </c>
      <c r="H77" s="241">
        <v>0</v>
      </c>
      <c r="I77" s="241">
        <v>0</v>
      </c>
      <c r="J77" s="241">
        <v>0</v>
      </c>
      <c r="K77" s="241">
        <v>0</v>
      </c>
      <c r="L77" s="241">
        <v>0</v>
      </c>
      <c r="M77" s="240">
        <v>170000000</v>
      </c>
      <c r="N77" s="241">
        <v>0</v>
      </c>
      <c r="O77" s="240">
        <v>170000000</v>
      </c>
      <c r="P77" s="240">
        <v>170000000</v>
      </c>
      <c r="Q77" s="241">
        <v>0</v>
      </c>
      <c r="R77" s="241">
        <v>0</v>
      </c>
      <c r="S77" s="241">
        <v>0</v>
      </c>
      <c r="T77" s="241">
        <v>0</v>
      </c>
      <c r="U77" s="241">
        <v>0</v>
      </c>
      <c r="V77" s="240">
        <v>170000000</v>
      </c>
      <c r="W77" s="241">
        <v>0</v>
      </c>
      <c r="X77" s="241">
        <v>0</v>
      </c>
      <c r="Y77" s="241">
        <v>0</v>
      </c>
      <c r="Z77" s="241">
        <v>0</v>
      </c>
      <c r="AA77" s="241">
        <v>0</v>
      </c>
    </row>
    <row r="79" spans="1:27" x14ac:dyDescent="0.25">
      <c r="M79" s="247"/>
    </row>
    <row r="80" spans="1:27" x14ac:dyDescent="0.25">
      <c r="B80" s="198" t="s">
        <v>141</v>
      </c>
      <c r="C80" s="198"/>
      <c r="D80" s="198"/>
      <c r="E80" s="198"/>
      <c r="F80" s="198"/>
      <c r="G80" s="198"/>
      <c r="H80" s="198"/>
      <c r="I80" s="198"/>
      <c r="J80" s="198"/>
      <c r="K80" s="199">
        <f>+K62+K70+K72+K75</f>
        <v>0</v>
      </c>
      <c r="L80" s="199">
        <f t="shared" ref="L80:W80" si="0">+L63+L70+L72+L75</f>
        <v>0</v>
      </c>
      <c r="M80" s="200">
        <f>M67+M69+M73</f>
        <v>1654432000</v>
      </c>
      <c r="N80" s="200"/>
      <c r="O80" s="200"/>
      <c r="P80" s="200"/>
      <c r="Q80" s="200"/>
      <c r="R80" s="200"/>
      <c r="S80" s="200"/>
      <c r="T80" s="200"/>
      <c r="U80" s="200">
        <f>U67+U69+U73</f>
        <v>374081250</v>
      </c>
      <c r="V80" s="200">
        <f t="shared" si="0"/>
        <v>6809672088</v>
      </c>
      <c r="W80" s="200">
        <f t="shared" si="0"/>
        <v>0</v>
      </c>
      <c r="X80" s="200">
        <f>+X62+X70+X72+X75</f>
        <v>0</v>
      </c>
      <c r="Y80" s="201"/>
      <c r="Z80" s="200">
        <f>Z54+Z57+Z61+Z68</f>
        <v>0</v>
      </c>
    </row>
    <row r="81" spans="2:29" x14ac:dyDescent="0.25">
      <c r="B81" s="202" t="s">
        <v>272</v>
      </c>
      <c r="C81" s="202"/>
      <c r="D81" s="202"/>
      <c r="E81" s="202"/>
      <c r="F81" s="202"/>
      <c r="G81" s="202"/>
      <c r="H81" s="202"/>
      <c r="I81" s="202"/>
      <c r="J81" s="202"/>
      <c r="K81" s="203">
        <f>+K68+K73+K74</f>
        <v>0</v>
      </c>
      <c r="L81" s="203">
        <f t="shared" ref="L81:W81" si="1">+L68+L73+L74</f>
        <v>0</v>
      </c>
      <c r="M81" s="204">
        <f>M71+M72</f>
        <v>1234360000</v>
      </c>
      <c r="N81" s="204"/>
      <c r="O81" s="204"/>
      <c r="P81" s="204"/>
      <c r="Q81" s="204"/>
      <c r="R81" s="204"/>
      <c r="S81" s="204"/>
      <c r="T81" s="204"/>
      <c r="U81" s="204">
        <f>U71+U72</f>
        <v>100800000</v>
      </c>
      <c r="V81" s="204">
        <f t="shared" si="1"/>
        <v>1419510750</v>
      </c>
      <c r="W81" s="204">
        <f t="shared" si="1"/>
        <v>0</v>
      </c>
      <c r="X81" s="204">
        <f>+X68+X73+X74</f>
        <v>0</v>
      </c>
      <c r="Y81" s="205"/>
      <c r="Z81" s="204">
        <f>Z66+Z67+Z77</f>
        <v>0</v>
      </c>
      <c r="AC81" s="247"/>
    </row>
    <row r="82" spans="2:29" x14ac:dyDescent="0.25">
      <c r="B82" s="139" t="s">
        <v>158</v>
      </c>
      <c r="C82" s="139"/>
      <c r="D82" s="139"/>
      <c r="E82" s="139"/>
      <c r="F82" s="139"/>
      <c r="G82" s="139"/>
      <c r="H82" s="139"/>
      <c r="I82" s="139"/>
      <c r="J82" s="139"/>
      <c r="K82" s="206">
        <f>+K61+K71+K77</f>
        <v>0</v>
      </c>
      <c r="L82" s="206">
        <f t="shared" ref="L82:W82" si="2">+L62+L71+L77</f>
        <v>0</v>
      </c>
      <c r="M82" s="207">
        <f>M75+M77</f>
        <v>695900000</v>
      </c>
      <c r="N82" s="207"/>
      <c r="O82" s="207"/>
      <c r="P82" s="207"/>
      <c r="Q82" s="207"/>
      <c r="R82" s="207"/>
      <c r="S82" s="207"/>
      <c r="T82" s="207"/>
      <c r="U82" s="207">
        <f>U75+U77</f>
        <v>305100000</v>
      </c>
      <c r="V82" s="207">
        <f t="shared" si="2"/>
        <v>216616000</v>
      </c>
      <c r="W82" s="207">
        <f t="shared" si="2"/>
        <v>0</v>
      </c>
      <c r="X82" s="207">
        <f>+X61+X71+X77</f>
        <v>0</v>
      </c>
      <c r="Y82" s="208"/>
      <c r="Z82" s="207">
        <f>Z53+Z60+Z70</f>
        <v>0</v>
      </c>
    </row>
    <row r="83" spans="2:29" x14ac:dyDescent="0.25">
      <c r="B83" s="209" t="s">
        <v>159</v>
      </c>
      <c r="C83" s="209"/>
      <c r="D83" s="209"/>
      <c r="E83" s="209"/>
      <c r="F83" s="209"/>
      <c r="G83" s="209"/>
      <c r="H83" s="209"/>
      <c r="I83" s="209"/>
      <c r="J83" s="209"/>
      <c r="K83" s="210">
        <f>+K76</f>
        <v>0</v>
      </c>
      <c r="L83" s="210">
        <f t="shared" ref="L83:W83" si="3">+L76</f>
        <v>0</v>
      </c>
      <c r="M83" s="211">
        <f>M74</f>
        <v>238770000</v>
      </c>
      <c r="N83" s="211"/>
      <c r="O83" s="211"/>
      <c r="P83" s="211"/>
      <c r="Q83" s="211"/>
      <c r="R83" s="211"/>
      <c r="S83" s="211"/>
      <c r="T83" s="211"/>
      <c r="U83" s="211">
        <f>U74</f>
        <v>219610000</v>
      </c>
      <c r="V83" s="211">
        <f t="shared" si="3"/>
        <v>125506051</v>
      </c>
      <c r="W83" s="211">
        <f t="shared" si="3"/>
        <v>0</v>
      </c>
      <c r="X83" s="211">
        <f>+X76</f>
        <v>0</v>
      </c>
      <c r="Y83" s="212"/>
      <c r="Z83" s="211">
        <f>Z69</f>
        <v>0</v>
      </c>
    </row>
    <row r="84" spans="2:29" x14ac:dyDescent="0.25">
      <c r="B84" s="213" t="s">
        <v>264</v>
      </c>
      <c r="C84" s="213"/>
      <c r="D84" s="213"/>
      <c r="E84" s="213"/>
      <c r="F84" s="213"/>
      <c r="G84" s="213"/>
      <c r="H84" s="213"/>
      <c r="I84" s="213"/>
      <c r="J84" s="213"/>
      <c r="K84" s="214">
        <f>+K78</f>
        <v>0</v>
      </c>
      <c r="L84" s="214">
        <f t="shared" ref="L84:W84" si="4">+L78</f>
        <v>0</v>
      </c>
      <c r="M84" s="215">
        <f>M76</f>
        <v>541456051</v>
      </c>
      <c r="N84" s="215"/>
      <c r="O84" s="215"/>
      <c r="P84" s="215"/>
      <c r="Q84" s="215"/>
      <c r="R84" s="215"/>
      <c r="S84" s="215"/>
      <c r="T84" s="215"/>
      <c r="U84" s="215">
        <f>U76</f>
        <v>415950000</v>
      </c>
      <c r="V84" s="215">
        <f t="shared" si="4"/>
        <v>0</v>
      </c>
      <c r="W84" s="215">
        <f t="shared" si="4"/>
        <v>0</v>
      </c>
      <c r="X84" s="215">
        <f>+X78</f>
        <v>0</v>
      </c>
      <c r="Y84" s="216"/>
      <c r="Z84" s="215">
        <f>Z71</f>
        <v>0</v>
      </c>
    </row>
    <row r="85" spans="2:29" x14ac:dyDescent="0.25">
      <c r="B85" s="217"/>
      <c r="C85" s="217"/>
      <c r="D85" s="217"/>
      <c r="E85" s="217"/>
      <c r="F85" s="217"/>
      <c r="G85" s="217"/>
      <c r="H85" s="217"/>
      <c r="I85" s="217"/>
      <c r="J85" s="217"/>
      <c r="K85" s="217"/>
      <c r="L85" s="217"/>
      <c r="M85" s="217"/>
      <c r="N85" s="217"/>
      <c r="O85" s="217"/>
      <c r="P85" s="217"/>
      <c r="Q85" s="217"/>
      <c r="R85" s="217"/>
      <c r="S85" s="217"/>
      <c r="T85" s="217"/>
      <c r="U85" s="218"/>
      <c r="V85" s="217"/>
      <c r="W85" s="217"/>
      <c r="X85" s="217"/>
      <c r="Y85" s="219"/>
      <c r="Z85" s="219"/>
    </row>
    <row r="86" spans="2:29" x14ac:dyDescent="0.25">
      <c r="B86" s="217"/>
      <c r="C86" s="217"/>
      <c r="D86" s="217"/>
      <c r="E86" s="217"/>
      <c r="F86" s="217"/>
      <c r="G86" s="217"/>
      <c r="H86" s="217"/>
      <c r="I86" s="217"/>
      <c r="J86" s="217"/>
      <c r="K86" s="220">
        <f>SUM(K80:K84)</f>
        <v>0</v>
      </c>
      <c r="L86" s="220">
        <f t="shared" ref="L86:R86" si="5">SUM(L80:L84)</f>
        <v>0</v>
      </c>
      <c r="M86" s="220">
        <f>SUM(M80:M84)</f>
        <v>4364918051</v>
      </c>
      <c r="N86" s="220">
        <f t="shared" si="5"/>
        <v>0</v>
      </c>
      <c r="O86" s="220">
        <f t="shared" si="5"/>
        <v>0</v>
      </c>
      <c r="P86" s="220">
        <f t="shared" si="5"/>
        <v>0</v>
      </c>
      <c r="Q86" s="220">
        <f t="shared" si="5"/>
        <v>0</v>
      </c>
      <c r="R86" s="220">
        <f t="shared" si="5"/>
        <v>0</v>
      </c>
      <c r="S86" s="220">
        <f>SUM(S80:S84)</f>
        <v>0</v>
      </c>
      <c r="T86" s="217"/>
      <c r="U86" s="220">
        <f>U80+U81+U82+U83+U84</f>
        <v>1415541250</v>
      </c>
      <c r="V86" s="217"/>
      <c r="W86" s="217"/>
      <c r="X86" s="221" t="e">
        <f>S86/K86</f>
        <v>#DIV/0!</v>
      </c>
      <c r="Y86" s="219"/>
      <c r="Z86" s="222">
        <f>U86/M86</f>
        <v>0.32429961650155159</v>
      </c>
    </row>
  </sheetData>
  <mergeCells count="6">
    <mergeCell ref="A6:AA6"/>
    <mergeCell ref="A1:AA1"/>
    <mergeCell ref="A2:AA2"/>
    <mergeCell ref="A3:AA3"/>
    <mergeCell ref="A4:AA4"/>
    <mergeCell ref="A5:AA5"/>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BB45E1-9A1E-4C52-8B9E-F3E150F576F5}">
  <sheetPr>
    <pageSetUpPr fitToPage="1"/>
  </sheetPr>
  <dimension ref="B4:AS101"/>
  <sheetViews>
    <sheetView topLeftCell="A16" zoomScale="50" zoomScaleNormal="50" zoomScaleSheetLayoutView="70" workbookViewId="0">
      <selection activeCell="AA24" sqref="AA24"/>
    </sheetView>
  </sheetViews>
  <sheetFormatPr baseColWidth="10" defaultColWidth="10.75" defaultRowHeight="15" x14ac:dyDescent="0.2"/>
  <cols>
    <col min="1" max="1" width="2.375" style="61" customWidth="1"/>
    <col min="2" max="2" width="20.75" style="61" hidden="1" customWidth="1"/>
    <col min="3" max="3" width="19.75" style="61" hidden="1" customWidth="1"/>
    <col min="4" max="4" width="19.75" style="61" customWidth="1"/>
    <col min="5" max="5" width="11.25" style="61" hidden="1" customWidth="1"/>
    <col min="6" max="6" width="12.25" style="61" hidden="1" customWidth="1"/>
    <col min="7" max="7" width="57.25" style="61" customWidth="1"/>
    <col min="8" max="8" width="13.75" style="62" customWidth="1"/>
    <col min="9" max="9" width="9.625" style="62" customWidth="1"/>
    <col min="10" max="10" width="13.625" style="62" customWidth="1"/>
    <col min="11" max="11" width="9.75" style="62" hidden="1" customWidth="1"/>
    <col min="12" max="12" width="0" style="62" hidden="1" customWidth="1"/>
    <col min="13" max="13" width="16.375" style="62" customWidth="1"/>
    <col min="14" max="14" width="15.125" style="62" hidden="1" customWidth="1"/>
    <col min="15" max="22" width="13.125" style="62" hidden="1" customWidth="1"/>
    <col min="23" max="23" width="13.125" style="62" customWidth="1"/>
    <col min="24" max="24" width="16.125" style="62" customWidth="1"/>
    <col min="25" max="26" width="13.125" style="62" hidden="1" customWidth="1"/>
    <col min="27" max="27" width="15.875" style="62" customWidth="1"/>
    <col min="28" max="28" width="13.125" style="62" hidden="1" customWidth="1"/>
    <col min="29" max="29" width="13.125" style="62" customWidth="1"/>
    <col min="30" max="30" width="12.875" style="62" customWidth="1"/>
    <col min="31" max="31" width="8.625" style="62" hidden="1" customWidth="1"/>
    <col min="32" max="32" width="13.125" style="62" hidden="1" customWidth="1"/>
    <col min="33" max="34" width="13.125" style="62" customWidth="1"/>
    <col min="35" max="35" width="12.875" style="62" customWidth="1"/>
    <col min="36" max="36" width="10.625" style="62" hidden="1" customWidth="1"/>
    <col min="37" max="37" width="13.125" style="62" hidden="1" customWidth="1"/>
    <col min="38" max="38" width="13.125" style="62" customWidth="1"/>
    <col min="39" max="39" width="14.875" style="62" customWidth="1"/>
    <col min="40" max="40" width="10.625" style="62" hidden="1" customWidth="1"/>
    <col min="41" max="41" width="16.5" style="62" customWidth="1"/>
    <col min="42" max="42" width="66.625" style="61" bestFit="1" customWidth="1"/>
    <col min="43" max="43" width="10.75" style="61"/>
    <col min="44" max="44" width="17.625" style="61" customWidth="1"/>
    <col min="45" max="16384" width="10.75" style="61"/>
  </cols>
  <sheetData>
    <row r="4" spans="2:44" ht="20.100000000000001" customHeight="1" x14ac:dyDescent="0.2">
      <c r="B4" s="358" t="s">
        <v>77</v>
      </c>
      <c r="C4" s="358"/>
      <c r="D4" s="358"/>
      <c r="E4" s="358"/>
      <c r="F4" s="358"/>
      <c r="G4" s="358"/>
      <c r="H4" s="358"/>
      <c r="I4" s="358"/>
      <c r="J4" s="358"/>
      <c r="K4" s="358"/>
      <c r="L4" s="358"/>
      <c r="M4" s="358"/>
      <c r="N4" s="358"/>
      <c r="O4" s="358"/>
      <c r="P4" s="358"/>
      <c r="Q4" s="358"/>
      <c r="R4" s="358"/>
      <c r="S4" s="358"/>
      <c r="T4" s="358"/>
      <c r="U4" s="358"/>
      <c r="V4" s="358"/>
      <c r="W4" s="358"/>
      <c r="X4" s="358"/>
      <c r="Y4" s="358"/>
      <c r="Z4" s="358"/>
      <c r="AA4" s="358"/>
      <c r="AB4" s="358"/>
      <c r="AC4" s="358"/>
      <c r="AD4" s="358"/>
      <c r="AE4" s="358"/>
      <c r="AF4" s="358"/>
      <c r="AG4" s="358"/>
      <c r="AH4" s="60"/>
      <c r="AI4" s="60"/>
      <c r="AJ4" s="60"/>
      <c r="AK4" s="60"/>
      <c r="AL4" s="60"/>
      <c r="AM4" s="60"/>
      <c r="AN4" s="60"/>
    </row>
    <row r="5" spans="2:44" ht="20.100000000000001" customHeight="1" x14ac:dyDescent="0.2">
      <c r="B5" s="358" t="s">
        <v>78</v>
      </c>
      <c r="C5" s="358"/>
      <c r="D5" s="358"/>
      <c r="E5" s="358"/>
      <c r="F5" s="358"/>
      <c r="G5" s="358"/>
      <c r="H5" s="358"/>
      <c r="I5" s="358"/>
      <c r="J5" s="358"/>
      <c r="K5" s="358"/>
      <c r="L5" s="358"/>
      <c r="M5" s="358"/>
      <c r="N5" s="358"/>
      <c r="O5" s="358"/>
      <c r="P5" s="358"/>
      <c r="Q5" s="358"/>
      <c r="R5" s="358"/>
      <c r="S5" s="358"/>
      <c r="T5" s="358"/>
      <c r="U5" s="358"/>
      <c r="V5" s="358"/>
      <c r="W5" s="358"/>
      <c r="X5" s="358"/>
      <c r="Y5" s="358"/>
      <c r="Z5" s="358"/>
      <c r="AA5" s="358"/>
      <c r="AB5" s="358"/>
      <c r="AC5" s="358"/>
      <c r="AD5" s="358"/>
      <c r="AE5" s="358"/>
      <c r="AF5" s="358"/>
      <c r="AG5" s="358"/>
      <c r="AH5" s="60"/>
      <c r="AI5" s="60"/>
      <c r="AJ5" s="60"/>
      <c r="AK5" s="60"/>
      <c r="AL5" s="60"/>
      <c r="AM5" s="60"/>
      <c r="AN5" s="60"/>
    </row>
    <row r="6" spans="2:44" ht="20.100000000000001" customHeight="1" x14ac:dyDescent="0.2">
      <c r="B6" s="358" t="s">
        <v>79</v>
      </c>
      <c r="C6" s="358"/>
      <c r="D6" s="358"/>
      <c r="E6" s="358"/>
      <c r="F6" s="358"/>
      <c r="G6" s="358"/>
      <c r="H6" s="358"/>
      <c r="I6" s="358"/>
      <c r="J6" s="358"/>
      <c r="K6" s="358"/>
      <c r="L6" s="358"/>
      <c r="M6" s="358"/>
      <c r="N6" s="358"/>
      <c r="O6" s="358"/>
      <c r="P6" s="358"/>
      <c r="Q6" s="358"/>
      <c r="R6" s="358"/>
      <c r="S6" s="358"/>
      <c r="T6" s="358"/>
      <c r="U6" s="358"/>
      <c r="V6" s="358"/>
      <c r="W6" s="358"/>
      <c r="X6" s="358"/>
      <c r="Y6" s="358"/>
      <c r="Z6" s="358"/>
      <c r="AA6" s="358"/>
      <c r="AB6" s="358"/>
      <c r="AC6" s="358"/>
      <c r="AD6" s="358"/>
      <c r="AE6" s="358"/>
      <c r="AF6" s="358"/>
      <c r="AG6" s="358"/>
      <c r="AH6" s="60"/>
      <c r="AI6" s="60"/>
      <c r="AJ6" s="60"/>
      <c r="AK6" s="60"/>
      <c r="AL6" s="60"/>
      <c r="AM6" s="60"/>
      <c r="AN6" s="60"/>
    </row>
    <row r="7" spans="2:44" x14ac:dyDescent="0.2">
      <c r="M7" s="265"/>
    </row>
    <row r="8" spans="2:44" ht="15.75" thickBot="1" x14ac:dyDescent="0.25"/>
    <row r="9" spans="2:44" ht="18" customHeight="1" thickBot="1" x14ac:dyDescent="0.25">
      <c r="B9" s="63" t="s">
        <v>80</v>
      </c>
      <c r="C9" s="64" t="s">
        <v>81</v>
      </c>
      <c r="D9" s="65"/>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row>
    <row r="10" spans="2:44" ht="18" customHeight="1" thickBot="1" x14ac:dyDescent="0.25">
      <c r="B10" s="66">
        <v>2020</v>
      </c>
      <c r="C10" s="67">
        <v>44196</v>
      </c>
      <c r="D10" s="359" t="s">
        <v>82</v>
      </c>
      <c r="E10" s="360"/>
      <c r="F10" s="360"/>
      <c r="G10" s="360"/>
      <c r="H10" s="360"/>
      <c r="I10" s="360"/>
      <c r="J10" s="361"/>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row>
    <row r="11" spans="2:44" ht="18" customHeight="1" x14ac:dyDescent="0.2">
      <c r="B11" s="362" t="s">
        <v>83</v>
      </c>
      <c r="C11" s="365" t="s">
        <v>84</v>
      </c>
      <c r="D11" s="355" t="s">
        <v>85</v>
      </c>
      <c r="E11" s="355" t="s">
        <v>86</v>
      </c>
      <c r="F11" s="355"/>
      <c r="G11" s="368" t="s">
        <v>87</v>
      </c>
      <c r="H11" s="369" t="s">
        <v>88</v>
      </c>
      <c r="I11" s="356">
        <v>2020</v>
      </c>
      <c r="J11" s="355"/>
      <c r="K11" s="355"/>
      <c r="L11" s="355"/>
      <c r="M11" s="355"/>
      <c r="N11" s="355" t="s">
        <v>89</v>
      </c>
      <c r="O11" s="355"/>
      <c r="P11" s="355"/>
      <c r="Q11" s="355"/>
      <c r="R11" s="355"/>
      <c r="S11" s="368" t="s">
        <v>90</v>
      </c>
      <c r="T11" s="375"/>
      <c r="U11" s="375"/>
      <c r="V11" s="356"/>
      <c r="W11" s="355">
        <v>2021</v>
      </c>
      <c r="X11" s="355"/>
      <c r="Y11" s="355"/>
      <c r="Z11" s="355"/>
      <c r="AA11" s="355"/>
      <c r="AB11" s="368" t="s">
        <v>91</v>
      </c>
      <c r="AC11" s="368">
        <v>2022</v>
      </c>
      <c r="AD11" s="375"/>
      <c r="AE11" s="375"/>
      <c r="AF11" s="375"/>
      <c r="AG11" s="375"/>
      <c r="AH11" s="368">
        <v>2023</v>
      </c>
      <c r="AI11" s="375"/>
      <c r="AJ11" s="375"/>
      <c r="AK11" s="375"/>
      <c r="AL11" s="375"/>
      <c r="AM11" s="372" t="s">
        <v>92</v>
      </c>
      <c r="AN11" s="374"/>
      <c r="AO11" s="374" t="s">
        <v>93</v>
      </c>
    </row>
    <row r="12" spans="2:44" ht="30" customHeight="1" x14ac:dyDescent="0.2">
      <c r="B12" s="363"/>
      <c r="C12" s="366"/>
      <c r="D12" s="355"/>
      <c r="E12" s="355"/>
      <c r="F12" s="355"/>
      <c r="G12" s="368"/>
      <c r="H12" s="370"/>
      <c r="I12" s="356" t="s">
        <v>94</v>
      </c>
      <c r="J12" s="355"/>
      <c r="K12" s="355"/>
      <c r="L12" s="355" t="s">
        <v>0</v>
      </c>
      <c r="M12" s="355"/>
      <c r="N12" s="355" t="s">
        <v>95</v>
      </c>
      <c r="O12" s="355"/>
      <c r="P12" s="355"/>
      <c r="Q12" s="355" t="s">
        <v>0</v>
      </c>
      <c r="R12" s="355"/>
      <c r="S12" s="368" t="s">
        <v>95</v>
      </c>
      <c r="T12" s="356"/>
      <c r="U12" s="368" t="s">
        <v>0</v>
      </c>
      <c r="V12" s="356"/>
      <c r="W12" s="355" t="s">
        <v>95</v>
      </c>
      <c r="X12" s="355"/>
      <c r="Y12" s="355"/>
      <c r="Z12" s="355" t="s">
        <v>0</v>
      </c>
      <c r="AA12" s="355"/>
      <c r="AB12" s="368"/>
      <c r="AC12" s="355" t="s">
        <v>95</v>
      </c>
      <c r="AD12" s="355"/>
      <c r="AE12" s="355"/>
      <c r="AF12" s="355" t="s">
        <v>0</v>
      </c>
      <c r="AG12" s="355"/>
      <c r="AH12" s="355" t="s">
        <v>95</v>
      </c>
      <c r="AI12" s="355"/>
      <c r="AJ12" s="355"/>
      <c r="AK12" s="355" t="s">
        <v>0</v>
      </c>
      <c r="AL12" s="355"/>
      <c r="AM12" s="373"/>
      <c r="AN12" s="374"/>
      <c r="AO12" s="374"/>
    </row>
    <row r="13" spans="2:44" ht="17.100000000000001" customHeight="1" x14ac:dyDescent="0.2">
      <c r="B13" s="363"/>
      <c r="C13" s="366"/>
      <c r="D13" s="355"/>
      <c r="E13" s="355"/>
      <c r="F13" s="355"/>
      <c r="G13" s="368"/>
      <c r="H13" s="370"/>
      <c r="I13" s="356" t="s">
        <v>96</v>
      </c>
      <c r="J13" s="355" t="s">
        <v>97</v>
      </c>
      <c r="K13" s="68"/>
      <c r="L13" s="371" t="s">
        <v>98</v>
      </c>
      <c r="M13" s="371" t="s">
        <v>99</v>
      </c>
      <c r="N13" s="371" t="s">
        <v>87</v>
      </c>
      <c r="O13" s="371" t="s">
        <v>97</v>
      </c>
      <c r="P13" s="371"/>
      <c r="Q13" s="371" t="s">
        <v>98</v>
      </c>
      <c r="R13" s="371" t="s">
        <v>99</v>
      </c>
      <c r="S13" s="371" t="s">
        <v>87</v>
      </c>
      <c r="T13" s="371" t="s">
        <v>97</v>
      </c>
      <c r="U13" s="371" t="s">
        <v>98</v>
      </c>
      <c r="V13" s="371" t="s">
        <v>99</v>
      </c>
      <c r="W13" s="355" t="s">
        <v>87</v>
      </c>
      <c r="X13" s="355" t="s">
        <v>97</v>
      </c>
      <c r="Y13" s="69"/>
      <c r="Z13" s="371" t="s">
        <v>98</v>
      </c>
      <c r="AA13" s="371" t="s">
        <v>99</v>
      </c>
      <c r="AB13" s="368"/>
      <c r="AC13" s="355" t="s">
        <v>100</v>
      </c>
      <c r="AD13" s="355" t="s">
        <v>97</v>
      </c>
      <c r="AE13" s="381"/>
      <c r="AF13" s="371" t="s">
        <v>98</v>
      </c>
      <c r="AG13" s="371" t="s">
        <v>99</v>
      </c>
      <c r="AH13" s="355" t="s">
        <v>100</v>
      </c>
      <c r="AI13" s="355" t="s">
        <v>97</v>
      </c>
      <c r="AJ13" s="381"/>
      <c r="AK13" s="371" t="s">
        <v>98</v>
      </c>
      <c r="AL13" s="371" t="s">
        <v>99</v>
      </c>
      <c r="AM13" s="373"/>
      <c r="AN13" s="374"/>
      <c r="AO13" s="374"/>
    </row>
    <row r="14" spans="2:44" ht="37.5" customHeight="1" thickBot="1" x14ac:dyDescent="0.25">
      <c r="B14" s="364"/>
      <c r="C14" s="367"/>
      <c r="D14" s="355"/>
      <c r="E14" s="69" t="s">
        <v>101</v>
      </c>
      <c r="F14" s="69" t="s">
        <v>102</v>
      </c>
      <c r="G14" s="368"/>
      <c r="H14" s="370"/>
      <c r="I14" s="357"/>
      <c r="J14" s="355"/>
      <c r="K14" s="68"/>
      <c r="L14" s="371"/>
      <c r="M14" s="371"/>
      <c r="N14" s="371"/>
      <c r="O14" s="371"/>
      <c r="P14" s="371"/>
      <c r="Q14" s="371"/>
      <c r="R14" s="371"/>
      <c r="S14" s="371"/>
      <c r="T14" s="371"/>
      <c r="U14" s="371"/>
      <c r="V14" s="371"/>
      <c r="W14" s="355"/>
      <c r="X14" s="355"/>
      <c r="Y14" s="69"/>
      <c r="Z14" s="371"/>
      <c r="AA14" s="371"/>
      <c r="AB14" s="368"/>
      <c r="AC14" s="355"/>
      <c r="AD14" s="355"/>
      <c r="AE14" s="382"/>
      <c r="AF14" s="371"/>
      <c r="AG14" s="371"/>
      <c r="AH14" s="355"/>
      <c r="AI14" s="355"/>
      <c r="AJ14" s="382"/>
      <c r="AK14" s="371"/>
      <c r="AL14" s="371"/>
      <c r="AM14" s="373"/>
      <c r="AN14" s="374"/>
      <c r="AO14" s="374"/>
    </row>
    <row r="15" spans="2:44" ht="105" x14ac:dyDescent="0.35">
      <c r="B15" s="376" t="s">
        <v>103</v>
      </c>
      <c r="C15" s="376" t="s">
        <v>104</v>
      </c>
      <c r="D15" s="248" t="s">
        <v>105</v>
      </c>
      <c r="E15" s="249">
        <v>43831</v>
      </c>
      <c r="F15" s="249">
        <v>44196</v>
      </c>
      <c r="G15" s="250" t="str">
        <f>+'[1]PA 2022'!E9</f>
        <v>Fortalecer a 5.000 empresas, emprendimientos y/o unidades productivas, a través de la implementación de un programa de incubación y aceleración de emprendimientos  innovadores  articulados con el ecosistema de emprendimiento, que caracterice las capacidades tecnológicas instaladas (duras y blandas) con enfoque diferencial.</v>
      </c>
      <c r="H15" s="251">
        <v>5000</v>
      </c>
      <c r="I15" s="252">
        <v>100</v>
      </c>
      <c r="J15" s="253">
        <v>100</v>
      </c>
      <c r="K15" s="254">
        <f>+J15/I15</f>
        <v>1</v>
      </c>
      <c r="L15" s="255">
        <f>DAYS360(E15,$C$10)/DAYS360(E15,F15)</f>
        <v>1</v>
      </c>
      <c r="M15" s="71">
        <f>IF(I15=0," -",IF(K15&gt;100%,100%,K15))</f>
        <v>1</v>
      </c>
      <c r="N15" s="72">
        <v>1000</v>
      </c>
      <c r="O15" s="72">
        <v>79</v>
      </c>
      <c r="P15" s="70">
        <f>+O15/N15</f>
        <v>7.9000000000000001E-2</v>
      </c>
      <c r="Q15" s="73">
        <f>+(3*100%)/12</f>
        <v>0.25</v>
      </c>
      <c r="R15" s="70">
        <f t="shared" ref="R15:R21" si="0">IF(N15=0," -",IF(P15&gt;100%,100%,P15))</f>
        <v>7.9000000000000001E-2</v>
      </c>
      <c r="S15" s="72">
        <v>1000</v>
      </c>
      <c r="T15" s="72">
        <v>347</v>
      </c>
      <c r="U15" s="74">
        <v>0.5</v>
      </c>
      <c r="V15" s="75">
        <v>0.34699999999999998</v>
      </c>
      <c r="W15" s="260">
        <v>1000</v>
      </c>
      <c r="X15" s="260">
        <v>1044</v>
      </c>
      <c r="Y15" s="255">
        <f>+X15/W15</f>
        <v>1.044</v>
      </c>
      <c r="Z15" s="255">
        <v>1</v>
      </c>
      <c r="AA15" s="71">
        <f>IF(W15=0," -",IF(Y15&gt;100%,100%,Y15))</f>
        <v>1</v>
      </c>
      <c r="AB15" s="76">
        <f>(J15+O15)/H15</f>
        <v>3.5799999999999998E-2</v>
      </c>
      <c r="AC15" s="260">
        <v>800</v>
      </c>
      <c r="AD15" s="260">
        <f>+'[1]PA 2022'!M9</f>
        <v>2380</v>
      </c>
      <c r="AE15" s="255">
        <f t="shared" ref="AE15:AE21" si="1">+AD15/AC15</f>
        <v>2.9750000000000001</v>
      </c>
      <c r="AF15" s="255">
        <v>1</v>
      </c>
      <c r="AG15" s="71">
        <f t="shared" ref="AG15:AG21" si="2">IF(AC15=0," -",IF(AE15&gt;100%,100%,AE15))</f>
        <v>1</v>
      </c>
      <c r="AH15" s="260">
        <v>3100</v>
      </c>
      <c r="AI15" s="260">
        <f>'PA 2023'!M9</f>
        <v>87</v>
      </c>
      <c r="AJ15" s="255">
        <f t="shared" ref="AJ15:AJ21" si="3">+AI15/AH15</f>
        <v>2.8064516129032258E-2</v>
      </c>
      <c r="AK15" s="255">
        <v>0.16666666666666699</v>
      </c>
      <c r="AL15" s="71">
        <f t="shared" ref="AL15:AL21" si="4">IF(AH15=0," -",IF(AJ15&gt;100%,100%,AJ15))</f>
        <v>2.8064516129032258E-2</v>
      </c>
      <c r="AM15" s="262">
        <f>+J15+X15+AD15+AI15</f>
        <v>3611</v>
      </c>
      <c r="AN15" s="263">
        <f>+AM15/H15</f>
        <v>0.72219999999999995</v>
      </c>
      <c r="AO15" s="75">
        <f t="shared" ref="AO15:AO21" si="5">IF(H15=0," -",IF(AN15&gt;100%,100%,AN15))</f>
        <v>0.72219999999999995</v>
      </c>
      <c r="AP15" s="77"/>
      <c r="AR15" s="78"/>
    </row>
    <row r="16" spans="2:44" ht="66" customHeight="1" x14ac:dyDescent="0.2">
      <c r="B16" s="377"/>
      <c r="C16" s="377"/>
      <c r="D16" s="380" t="s">
        <v>106</v>
      </c>
      <c r="E16" s="249">
        <v>43831</v>
      </c>
      <c r="F16" s="249">
        <v>44196</v>
      </c>
      <c r="G16" s="250" t="str">
        <f>+'[1]PA 2022'!E10</f>
        <v>Implementar 1 programa de desarrollo empresarial y de empleabilidad para las micro y pequeñas empresas (incluyendo unidades productivas).</v>
      </c>
      <c r="H16" s="251">
        <v>1</v>
      </c>
      <c r="I16" s="252">
        <v>1</v>
      </c>
      <c r="J16" s="253">
        <v>1</v>
      </c>
      <c r="K16" s="254">
        <f t="shared" ref="K16:K21" si="6">+J16/I16</f>
        <v>1</v>
      </c>
      <c r="L16" s="255">
        <f>DAYS360(E16,$C$10)/DAYS360(E16,F16)</f>
        <v>1</v>
      </c>
      <c r="M16" s="71">
        <f t="shared" ref="M16:M21" si="7">IF(I16=0," -",IF(K16&gt;100%,100%,K16))</f>
        <v>1</v>
      </c>
      <c r="N16" s="72">
        <v>1</v>
      </c>
      <c r="O16" s="72">
        <v>1</v>
      </c>
      <c r="P16" s="70">
        <f t="shared" ref="P16:P21" si="8">+O16/N16</f>
        <v>1</v>
      </c>
      <c r="Q16" s="73">
        <f t="shared" ref="Q16:Q21" si="9">+(3*100%)/12</f>
        <v>0.25</v>
      </c>
      <c r="R16" s="70">
        <f t="shared" si="0"/>
        <v>1</v>
      </c>
      <c r="S16" s="72">
        <v>1</v>
      </c>
      <c r="T16" s="72">
        <v>1</v>
      </c>
      <c r="U16" s="74">
        <v>0.5</v>
      </c>
      <c r="V16" s="71">
        <v>1</v>
      </c>
      <c r="W16" s="260">
        <v>1</v>
      </c>
      <c r="X16" s="260">
        <v>1</v>
      </c>
      <c r="Y16" s="255">
        <f t="shared" ref="Y16:Y21" si="10">+X16/W16</f>
        <v>1</v>
      </c>
      <c r="Z16" s="255">
        <v>1</v>
      </c>
      <c r="AA16" s="71">
        <f t="shared" ref="AA16:AA21" si="11">IF(W16=0," -",IF(Y16&gt;100%,100%,Y16))</f>
        <v>1</v>
      </c>
      <c r="AB16" s="76">
        <f t="shared" ref="AB16:AB21" si="12">(J16+O16)/H16</f>
        <v>2</v>
      </c>
      <c r="AC16" s="260">
        <v>1</v>
      </c>
      <c r="AD16" s="260">
        <f>+'[1]PA 2022'!M10</f>
        <v>1</v>
      </c>
      <c r="AE16" s="255">
        <f t="shared" si="1"/>
        <v>1</v>
      </c>
      <c r="AF16" s="255">
        <v>1</v>
      </c>
      <c r="AG16" s="71">
        <f t="shared" si="2"/>
        <v>1</v>
      </c>
      <c r="AH16" s="260">
        <v>1</v>
      </c>
      <c r="AI16" s="260">
        <f>'PA 2023'!M10</f>
        <v>1</v>
      </c>
      <c r="AJ16" s="255">
        <f t="shared" si="3"/>
        <v>1</v>
      </c>
      <c r="AK16" s="255">
        <v>0.16666666666666699</v>
      </c>
      <c r="AL16" s="71">
        <f t="shared" si="4"/>
        <v>1</v>
      </c>
      <c r="AM16" s="262">
        <f t="shared" ref="AM16:AM26" si="13">+J16+X16+AD16+AI16</f>
        <v>4</v>
      </c>
      <c r="AN16" s="263">
        <f>+AM16/H16</f>
        <v>4</v>
      </c>
      <c r="AO16" s="71">
        <f t="shared" si="5"/>
        <v>1</v>
      </c>
      <c r="AR16" s="79"/>
    </row>
    <row r="17" spans="2:45" ht="39.75" customHeight="1" x14ac:dyDescent="0.2">
      <c r="B17" s="377"/>
      <c r="C17" s="377"/>
      <c r="D17" s="380"/>
      <c r="E17" s="249">
        <v>43831</v>
      </c>
      <c r="F17" s="249">
        <v>44196</v>
      </c>
      <c r="G17" s="250" t="str">
        <f>+'[1]PA 2022'!E11</f>
        <v>Desarrollar el modelo CDE virtual para que amplíen la cobertura en la ciudad.</v>
      </c>
      <c r="H17" s="256">
        <v>1</v>
      </c>
      <c r="I17" s="257">
        <v>0.1</v>
      </c>
      <c r="J17" s="255">
        <v>0.1</v>
      </c>
      <c r="K17" s="254">
        <f t="shared" si="6"/>
        <v>1</v>
      </c>
      <c r="L17" s="255">
        <f>DAYS360(E17,$C$10)/DAYS360(E17,F17)</f>
        <v>1</v>
      </c>
      <c r="M17" s="71">
        <f t="shared" si="7"/>
        <v>1</v>
      </c>
      <c r="N17" s="72">
        <v>0.25</v>
      </c>
      <c r="O17" s="72">
        <v>0</v>
      </c>
      <c r="P17" s="70">
        <f t="shared" si="8"/>
        <v>0</v>
      </c>
      <c r="Q17" s="73">
        <f t="shared" si="9"/>
        <v>0.25</v>
      </c>
      <c r="R17" s="70">
        <f t="shared" si="0"/>
        <v>0</v>
      </c>
      <c r="S17" s="73">
        <v>0.25</v>
      </c>
      <c r="T17" s="72">
        <v>0</v>
      </c>
      <c r="U17" s="74">
        <v>0.5</v>
      </c>
      <c r="V17" s="80">
        <v>0</v>
      </c>
      <c r="W17" s="261">
        <v>0.25</v>
      </c>
      <c r="X17" s="261">
        <v>0.25</v>
      </c>
      <c r="Y17" s="255">
        <f t="shared" si="10"/>
        <v>1</v>
      </c>
      <c r="Z17" s="255">
        <v>1</v>
      </c>
      <c r="AA17" s="71">
        <f t="shared" si="11"/>
        <v>1</v>
      </c>
      <c r="AB17" s="76">
        <f t="shared" si="12"/>
        <v>0.1</v>
      </c>
      <c r="AC17" s="261">
        <v>0.35</v>
      </c>
      <c r="AD17" s="261">
        <v>0.35</v>
      </c>
      <c r="AE17" s="255">
        <f t="shared" si="1"/>
        <v>1</v>
      </c>
      <c r="AF17" s="255">
        <v>1</v>
      </c>
      <c r="AG17" s="71">
        <f t="shared" si="2"/>
        <v>1</v>
      </c>
      <c r="AH17" s="261">
        <v>0.3</v>
      </c>
      <c r="AI17" s="260">
        <f>'PA 2023'!M11</f>
        <v>0</v>
      </c>
      <c r="AJ17" s="255">
        <f t="shared" si="3"/>
        <v>0</v>
      </c>
      <c r="AK17" s="255">
        <v>0.16666666666666699</v>
      </c>
      <c r="AL17" s="71">
        <f t="shared" si="4"/>
        <v>0</v>
      </c>
      <c r="AM17" s="264">
        <f>+J17+X17+AD17+AI17</f>
        <v>0.7</v>
      </c>
      <c r="AN17" s="263">
        <f>J17+X17+AD17+AI17</f>
        <v>0.7</v>
      </c>
      <c r="AO17" s="71">
        <f t="shared" si="5"/>
        <v>0.7</v>
      </c>
    </row>
    <row r="18" spans="2:45" ht="90.75" customHeight="1" x14ac:dyDescent="0.2">
      <c r="B18" s="377"/>
      <c r="C18" s="377"/>
      <c r="D18" s="380"/>
      <c r="E18" s="249">
        <v>43831</v>
      </c>
      <c r="F18" s="249">
        <v>44196</v>
      </c>
      <c r="G18" s="250" t="str">
        <f>+'[1]PA 2022'!E12</f>
        <v xml:space="preserve">Formar a 7.000 emprendedores a través de un programa de formación teórica, empresarial y/o artesanal con enfoque diferencial para emprendimientos artísticos, culturales, creativos, negocios verdes, microempresarios y/o unidades productivas urbanas y rurales. </v>
      </c>
      <c r="H18" s="251">
        <v>7000</v>
      </c>
      <c r="I18" s="252">
        <v>800</v>
      </c>
      <c r="J18" s="253">
        <v>2182</v>
      </c>
      <c r="K18" s="254">
        <f t="shared" si="6"/>
        <v>2.7275</v>
      </c>
      <c r="L18" s="255">
        <f t="shared" ref="L18:L27" si="14">DAYS360(E18,$C$10)/DAYS360(E18,F18)</f>
        <v>1</v>
      </c>
      <c r="M18" s="71">
        <f t="shared" si="7"/>
        <v>1</v>
      </c>
      <c r="N18" s="72">
        <v>1200</v>
      </c>
      <c r="O18" s="72">
        <v>57</v>
      </c>
      <c r="P18" s="70">
        <f t="shared" si="8"/>
        <v>4.7500000000000001E-2</v>
      </c>
      <c r="Q18" s="73">
        <f t="shared" si="9"/>
        <v>0.25</v>
      </c>
      <c r="R18" s="70">
        <f t="shared" si="0"/>
        <v>4.7500000000000001E-2</v>
      </c>
      <c r="S18" s="72">
        <v>1200</v>
      </c>
      <c r="T18" s="72">
        <v>1082</v>
      </c>
      <c r="U18" s="74">
        <v>0.5</v>
      </c>
      <c r="V18" s="71">
        <v>0.90166666666666662</v>
      </c>
      <c r="W18" s="260">
        <v>1200</v>
      </c>
      <c r="X18" s="260">
        <v>2673</v>
      </c>
      <c r="Y18" s="255">
        <f t="shared" si="10"/>
        <v>2.2275</v>
      </c>
      <c r="Z18" s="255">
        <v>1</v>
      </c>
      <c r="AA18" s="71">
        <f t="shared" si="11"/>
        <v>1</v>
      </c>
      <c r="AB18" s="76">
        <f t="shared" si="12"/>
        <v>0.31985714285714284</v>
      </c>
      <c r="AC18" s="260">
        <v>2000</v>
      </c>
      <c r="AD18" s="260">
        <f>+'[1]PA 2022'!M12</f>
        <v>7106</v>
      </c>
      <c r="AE18" s="255">
        <f t="shared" si="1"/>
        <v>3.5529999999999999</v>
      </c>
      <c r="AF18" s="255">
        <v>1</v>
      </c>
      <c r="AG18" s="71">
        <f t="shared" si="2"/>
        <v>1</v>
      </c>
      <c r="AH18" s="260">
        <v>0</v>
      </c>
      <c r="AI18" s="260">
        <f>'PA 2023'!M12</f>
        <v>170</v>
      </c>
      <c r="AJ18" s="255" t="e">
        <f t="shared" si="3"/>
        <v>#DIV/0!</v>
      </c>
      <c r="AK18" s="255">
        <v>0.16666666666666699</v>
      </c>
      <c r="AL18" s="71" t="str">
        <f t="shared" si="4"/>
        <v xml:space="preserve"> -</v>
      </c>
      <c r="AM18" s="262">
        <f>+J18+X18+AD18+AI18</f>
        <v>12131</v>
      </c>
      <c r="AN18" s="263">
        <f t="shared" ref="AN18:AN27" si="15">+AM18/H18</f>
        <v>1.7330000000000001</v>
      </c>
      <c r="AO18" s="71">
        <f t="shared" si="5"/>
        <v>1</v>
      </c>
    </row>
    <row r="19" spans="2:45" ht="60" x14ac:dyDescent="0.35">
      <c r="B19" s="377"/>
      <c r="C19" s="377"/>
      <c r="D19" s="380"/>
      <c r="E19" s="249">
        <v>43831</v>
      </c>
      <c r="F19" s="249">
        <v>44196</v>
      </c>
      <c r="G19" s="250" t="str">
        <f>+'[1]PA 2022'!E13</f>
        <v>Implementar en 4.000 mipymes planes estratégicos orientados a innovar y/o incorporación tecnológica en áreas empresariales estratégicas con apoyo de Universidades y actores económicos clave.</v>
      </c>
      <c r="H19" s="251">
        <v>4000</v>
      </c>
      <c r="I19" s="252">
        <v>300</v>
      </c>
      <c r="J19" s="253">
        <v>383</v>
      </c>
      <c r="K19" s="254">
        <f t="shared" si="6"/>
        <v>1.2766666666666666</v>
      </c>
      <c r="L19" s="255">
        <f t="shared" si="14"/>
        <v>1</v>
      </c>
      <c r="M19" s="71">
        <f t="shared" si="7"/>
        <v>1</v>
      </c>
      <c r="N19" s="72">
        <v>500</v>
      </c>
      <c r="O19" s="72">
        <v>0</v>
      </c>
      <c r="P19" s="70">
        <f t="shared" si="8"/>
        <v>0</v>
      </c>
      <c r="Q19" s="73">
        <f t="shared" si="9"/>
        <v>0.25</v>
      </c>
      <c r="R19" s="70">
        <f t="shared" si="0"/>
        <v>0</v>
      </c>
      <c r="S19" s="72">
        <v>500</v>
      </c>
      <c r="T19" s="72">
        <v>191</v>
      </c>
      <c r="U19" s="74">
        <v>0.5</v>
      </c>
      <c r="V19" s="75">
        <v>0.38200000000000001</v>
      </c>
      <c r="W19" s="260">
        <v>500</v>
      </c>
      <c r="X19" s="260">
        <v>540</v>
      </c>
      <c r="Y19" s="255">
        <f t="shared" si="10"/>
        <v>1.08</v>
      </c>
      <c r="Z19" s="255">
        <v>1</v>
      </c>
      <c r="AA19" s="71">
        <f t="shared" si="11"/>
        <v>1</v>
      </c>
      <c r="AB19" s="76">
        <f t="shared" si="12"/>
        <v>9.5750000000000002E-2</v>
      </c>
      <c r="AC19" s="260">
        <v>800</v>
      </c>
      <c r="AD19" s="260">
        <f>+'[1]PA 2022'!M13</f>
        <v>973</v>
      </c>
      <c r="AE19" s="255">
        <f t="shared" si="1"/>
        <v>1.2162500000000001</v>
      </c>
      <c r="AF19" s="255">
        <v>1</v>
      </c>
      <c r="AG19" s="71">
        <f t="shared" si="2"/>
        <v>1</v>
      </c>
      <c r="AH19" s="260">
        <v>2400</v>
      </c>
      <c r="AI19" s="260">
        <f>'PA 2023'!M13</f>
        <v>0</v>
      </c>
      <c r="AJ19" s="255">
        <f t="shared" si="3"/>
        <v>0</v>
      </c>
      <c r="AK19" s="255">
        <v>0.16666666666666699</v>
      </c>
      <c r="AL19" s="71">
        <f t="shared" si="4"/>
        <v>0</v>
      </c>
      <c r="AM19" s="262">
        <f>+J19+X19+AD19+AI19</f>
        <v>1896</v>
      </c>
      <c r="AN19" s="263">
        <f t="shared" si="15"/>
        <v>0.47399999999999998</v>
      </c>
      <c r="AO19" s="81">
        <f t="shared" si="5"/>
        <v>0.47399999999999998</v>
      </c>
      <c r="AP19" s="82"/>
      <c r="AR19" s="78"/>
      <c r="AS19" s="83"/>
    </row>
    <row r="20" spans="2:45" ht="60" x14ac:dyDescent="0.35">
      <c r="B20" s="377"/>
      <c r="C20" s="377"/>
      <c r="D20" s="380" t="s">
        <v>107</v>
      </c>
      <c r="E20" s="249">
        <v>43831</v>
      </c>
      <c r="F20" s="249">
        <v>44196</v>
      </c>
      <c r="G20" s="250" t="str">
        <f>+'[1]PA 2022'!E14</f>
        <v>Intervenir a 4.000 empresas y/o emprendimientos mediante apalancamiento financiero orientado a realizar inversión en innovación y/o tecnología en la zona rural y urbana con enfoque diferencial.</v>
      </c>
      <c r="H20" s="251">
        <v>4000</v>
      </c>
      <c r="I20" s="252">
        <v>200</v>
      </c>
      <c r="J20" s="253">
        <v>0</v>
      </c>
      <c r="K20" s="254">
        <f t="shared" si="6"/>
        <v>0</v>
      </c>
      <c r="L20" s="255">
        <f t="shared" si="14"/>
        <v>1</v>
      </c>
      <c r="M20" s="80">
        <f t="shared" si="7"/>
        <v>0</v>
      </c>
      <c r="N20" s="72">
        <v>600</v>
      </c>
      <c r="O20" s="72">
        <v>17</v>
      </c>
      <c r="P20" s="70">
        <f t="shared" si="8"/>
        <v>2.8333333333333332E-2</v>
      </c>
      <c r="Q20" s="73">
        <f t="shared" si="9"/>
        <v>0.25</v>
      </c>
      <c r="R20" s="70">
        <f t="shared" si="0"/>
        <v>2.8333333333333332E-2</v>
      </c>
      <c r="S20" s="72">
        <v>600</v>
      </c>
      <c r="T20" s="72">
        <v>38</v>
      </c>
      <c r="U20" s="74">
        <v>0.5</v>
      </c>
      <c r="V20" s="80">
        <v>6.3333333333333339E-2</v>
      </c>
      <c r="W20" s="260">
        <v>600</v>
      </c>
      <c r="X20" s="260">
        <v>234</v>
      </c>
      <c r="Y20" s="255">
        <f t="shared" si="10"/>
        <v>0.39</v>
      </c>
      <c r="Z20" s="255">
        <v>1</v>
      </c>
      <c r="AA20" s="80">
        <f>IF(W20=0," -",IF(Y20&gt;100%,100%,Y20))</f>
        <v>0.39</v>
      </c>
      <c r="AB20" s="76">
        <f t="shared" si="12"/>
        <v>4.2500000000000003E-3</v>
      </c>
      <c r="AC20" s="260">
        <v>300</v>
      </c>
      <c r="AD20" s="260">
        <f>+'[1]PA 2022'!M14</f>
        <v>1834</v>
      </c>
      <c r="AE20" s="255">
        <f t="shared" si="1"/>
        <v>6.1133333333333333</v>
      </c>
      <c r="AF20" s="255">
        <v>1</v>
      </c>
      <c r="AG20" s="71">
        <f t="shared" si="2"/>
        <v>1</v>
      </c>
      <c r="AH20" s="260">
        <v>2569</v>
      </c>
      <c r="AI20" s="260">
        <f>'PA 2023'!M14</f>
        <v>152</v>
      </c>
      <c r="AJ20" s="255">
        <f t="shared" si="3"/>
        <v>5.9166991047100041E-2</v>
      </c>
      <c r="AK20" s="255">
        <v>0.16666666666666699</v>
      </c>
      <c r="AL20" s="71">
        <f t="shared" si="4"/>
        <v>5.9166991047100041E-2</v>
      </c>
      <c r="AM20" s="262">
        <f t="shared" si="13"/>
        <v>2220</v>
      </c>
      <c r="AN20" s="263">
        <f t="shared" si="15"/>
        <v>0.55500000000000005</v>
      </c>
      <c r="AO20" s="81">
        <f t="shared" si="5"/>
        <v>0.55500000000000005</v>
      </c>
      <c r="AP20" s="77"/>
      <c r="AR20" s="84"/>
      <c r="AS20" s="83"/>
    </row>
    <row r="21" spans="2:45" ht="60.75" thickBot="1" x14ac:dyDescent="0.4">
      <c r="B21" s="377"/>
      <c r="C21" s="379"/>
      <c r="D21" s="380"/>
      <c r="E21" s="249">
        <v>43831</v>
      </c>
      <c r="F21" s="249">
        <v>44196</v>
      </c>
      <c r="G21" s="250" t="str">
        <f>+'[1]PA 2022'!E16</f>
        <v>Otorgar 6.000 créditos a emprendimientos y mipymes de orientados a capital de trabajo o destinos de inversión diferente a innovación y/o tecnología en zonas urbanas y rurales.</v>
      </c>
      <c r="H21" s="251">
        <v>6000</v>
      </c>
      <c r="I21" s="252">
        <v>1200</v>
      </c>
      <c r="J21" s="253">
        <v>2293</v>
      </c>
      <c r="K21" s="254">
        <f t="shared" si="6"/>
        <v>1.9108333333333334</v>
      </c>
      <c r="L21" s="255">
        <f t="shared" si="14"/>
        <v>1</v>
      </c>
      <c r="M21" s="71">
        <f t="shared" si="7"/>
        <v>1</v>
      </c>
      <c r="N21" s="72">
        <v>1600</v>
      </c>
      <c r="O21" s="72">
        <v>328</v>
      </c>
      <c r="P21" s="70">
        <f t="shared" si="8"/>
        <v>0.20499999999999999</v>
      </c>
      <c r="Q21" s="73">
        <f t="shared" si="9"/>
        <v>0.25</v>
      </c>
      <c r="R21" s="70">
        <f t="shared" si="0"/>
        <v>0.20499999999999999</v>
      </c>
      <c r="S21" s="72">
        <v>1600</v>
      </c>
      <c r="T21" s="72">
        <v>662</v>
      </c>
      <c r="U21" s="74">
        <v>0.5</v>
      </c>
      <c r="V21" s="75">
        <v>0.41375000000000001</v>
      </c>
      <c r="W21" s="260">
        <v>1600</v>
      </c>
      <c r="X21" s="260">
        <v>1648</v>
      </c>
      <c r="Y21" s="255">
        <f t="shared" si="10"/>
        <v>1.03</v>
      </c>
      <c r="Z21" s="255">
        <v>1</v>
      </c>
      <c r="AA21" s="71">
        <f t="shared" si="11"/>
        <v>1</v>
      </c>
      <c r="AB21" s="76">
        <f t="shared" si="12"/>
        <v>0.43683333333333335</v>
      </c>
      <c r="AC21" s="260">
        <v>1200</v>
      </c>
      <c r="AD21" s="260">
        <f>+'[1]PA 2022'!M16</f>
        <v>1520</v>
      </c>
      <c r="AE21" s="255">
        <f t="shared" si="1"/>
        <v>1.2666666666666666</v>
      </c>
      <c r="AF21" s="255">
        <v>1</v>
      </c>
      <c r="AG21" s="71">
        <f t="shared" si="2"/>
        <v>1</v>
      </c>
      <c r="AH21" s="260">
        <v>1263</v>
      </c>
      <c r="AI21" s="260">
        <f>'PA 2023'!M15</f>
        <v>0</v>
      </c>
      <c r="AJ21" s="255">
        <f t="shared" si="3"/>
        <v>0</v>
      </c>
      <c r="AK21" s="255">
        <v>0.16666666666666699</v>
      </c>
      <c r="AL21" s="71">
        <f t="shared" si="4"/>
        <v>0</v>
      </c>
      <c r="AM21" s="262">
        <f t="shared" si="13"/>
        <v>5461</v>
      </c>
      <c r="AN21" s="263">
        <f t="shared" si="15"/>
        <v>0.91016666666666668</v>
      </c>
      <c r="AO21" s="85">
        <f t="shared" si="5"/>
        <v>0.91016666666666668</v>
      </c>
      <c r="AR21" s="84"/>
      <c r="AS21" s="83"/>
    </row>
    <row r="22" spans="2:45" ht="12.95" hidden="1" customHeight="1" x14ac:dyDescent="0.2">
      <c r="B22" s="378"/>
      <c r="C22" s="86"/>
      <c r="D22" s="248"/>
      <c r="E22" s="249"/>
      <c r="F22" s="249"/>
      <c r="G22" s="258"/>
      <c r="H22" s="251"/>
      <c r="I22" s="252"/>
      <c r="J22" s="253"/>
      <c r="K22" s="254"/>
      <c r="L22" s="255"/>
      <c r="M22" s="74"/>
      <c r="N22" s="72"/>
      <c r="O22" s="72"/>
      <c r="P22" s="70"/>
      <c r="Q22" s="70"/>
      <c r="R22" s="70"/>
      <c r="S22" s="72"/>
      <c r="T22" s="72"/>
      <c r="U22" s="74"/>
      <c r="V22" s="74"/>
      <c r="W22" s="260"/>
      <c r="X22" s="260"/>
      <c r="Y22" s="255"/>
      <c r="Z22" s="255"/>
      <c r="AA22" s="74"/>
      <c r="AB22" s="87"/>
      <c r="AC22" s="260"/>
      <c r="AD22" s="260"/>
      <c r="AE22" s="255"/>
      <c r="AF22" s="255">
        <v>1</v>
      </c>
      <c r="AG22" s="74"/>
      <c r="AH22" s="260"/>
      <c r="AI22" s="260">
        <f>'PA 2023'!M16</f>
        <v>220</v>
      </c>
      <c r="AJ22" s="255"/>
      <c r="AK22" s="255"/>
      <c r="AL22" s="74"/>
      <c r="AM22" s="262">
        <f t="shared" si="13"/>
        <v>220</v>
      </c>
      <c r="AN22" s="263" t="e">
        <f t="shared" si="15"/>
        <v>#DIV/0!</v>
      </c>
      <c r="AO22" s="73" t="e">
        <f>+AM22/H22</f>
        <v>#DIV/0!</v>
      </c>
    </row>
    <row r="23" spans="2:45" ht="66" customHeight="1" x14ac:dyDescent="0.35">
      <c r="B23" s="377"/>
      <c r="C23" s="376" t="s">
        <v>108</v>
      </c>
      <c r="D23" s="380" t="s">
        <v>109</v>
      </c>
      <c r="E23" s="249">
        <v>43831</v>
      </c>
      <c r="F23" s="249">
        <v>44196</v>
      </c>
      <c r="G23" s="250" t="str">
        <f>+'[1]PA 2022'!E18</f>
        <v>Registrar 5.000 hojas de vida para facilitar el proceso de inserción en el mercado laboral identificando habilidades, destrezas  y que competencias  para el trabajo.</v>
      </c>
      <c r="H23" s="251">
        <v>5000</v>
      </c>
      <c r="I23" s="252">
        <v>1000</v>
      </c>
      <c r="J23" s="253">
        <v>1956</v>
      </c>
      <c r="K23" s="254">
        <f>+J23/I23</f>
        <v>1.956</v>
      </c>
      <c r="L23" s="255">
        <f t="shared" si="14"/>
        <v>1</v>
      </c>
      <c r="M23" s="71">
        <f>IF(I23=0," -",IF(K23&gt;100%,100%,K23))</f>
        <v>1</v>
      </c>
      <c r="N23" s="72">
        <v>1200</v>
      </c>
      <c r="O23" s="72">
        <v>573</v>
      </c>
      <c r="P23" s="70">
        <f>+O23/N23</f>
        <v>0.47749999999999998</v>
      </c>
      <c r="Q23" s="73">
        <f>+(3*100%)/12</f>
        <v>0.25</v>
      </c>
      <c r="R23" s="70">
        <f>IF(N23=0," -",IF(P23&gt;100%,100%,P23))</f>
        <v>0.47749999999999998</v>
      </c>
      <c r="S23" s="72">
        <v>1200</v>
      </c>
      <c r="T23" s="72">
        <v>1946</v>
      </c>
      <c r="U23" s="74">
        <v>0.5</v>
      </c>
      <c r="V23" s="71">
        <v>1</v>
      </c>
      <c r="W23" s="260">
        <v>1200</v>
      </c>
      <c r="X23" s="260">
        <v>3996</v>
      </c>
      <c r="Y23" s="255">
        <f>+X23/W23</f>
        <v>3.33</v>
      </c>
      <c r="Z23" s="255">
        <v>1</v>
      </c>
      <c r="AA23" s="71">
        <f>IF(W23=0," -",IF(Y23&gt;100%,100%,Y23))</f>
        <v>1</v>
      </c>
      <c r="AB23" s="76">
        <f>(J23+O23)/H23</f>
        <v>0.50580000000000003</v>
      </c>
      <c r="AC23" s="260">
        <v>1300</v>
      </c>
      <c r="AD23" s="260">
        <f>+'[1]PA 2022'!M18</f>
        <v>6331</v>
      </c>
      <c r="AE23" s="255">
        <f>+AD23/AC23</f>
        <v>4.87</v>
      </c>
      <c r="AF23" s="255">
        <v>1</v>
      </c>
      <c r="AG23" s="71">
        <f>IF(AC23=0," -",IF(AE23&gt;100%,100%,AE23))</f>
        <v>1</v>
      </c>
      <c r="AH23" s="260">
        <v>0</v>
      </c>
      <c r="AI23" s="260">
        <f>'PA 2023'!M17</f>
        <v>0</v>
      </c>
      <c r="AJ23" s="255" t="e">
        <f>+AI23/AH23</f>
        <v>#DIV/0!</v>
      </c>
      <c r="AK23" s="255">
        <v>0.16666666666666699</v>
      </c>
      <c r="AL23" s="71" t="str">
        <f>IF(AH23=0," -",IF(AJ23&gt;100%,100%,AJ23))</f>
        <v xml:space="preserve"> -</v>
      </c>
      <c r="AM23" s="262">
        <f>+J23+X23+AD23+AI23</f>
        <v>12283</v>
      </c>
      <c r="AN23" s="263">
        <f t="shared" si="15"/>
        <v>2.4565999999999999</v>
      </c>
      <c r="AO23" s="85">
        <f>IF(H23=0," -",IF(AN23&gt;100%,100%,AN23))</f>
        <v>1</v>
      </c>
      <c r="AP23" s="88"/>
    </row>
    <row r="24" spans="2:45" ht="57.75" customHeight="1" x14ac:dyDescent="0.35">
      <c r="B24" s="377"/>
      <c r="C24" s="377"/>
      <c r="D24" s="380"/>
      <c r="E24" s="249">
        <v>43831</v>
      </c>
      <c r="F24" s="249">
        <v>44196</v>
      </c>
      <c r="G24" s="250" t="str">
        <f>+'[1]PA 2022'!E19</f>
        <v>Formar 3.000  jóvenes y adultos en competencias  personales y/o  técnicas para el trabajo con el fin de facilitar su inserción en el mercado laboral.</v>
      </c>
      <c r="H24" s="251">
        <v>3000</v>
      </c>
      <c r="I24" s="252">
        <v>600</v>
      </c>
      <c r="J24" s="253">
        <v>1335</v>
      </c>
      <c r="K24" s="254">
        <f>+J24/I24</f>
        <v>2.2250000000000001</v>
      </c>
      <c r="L24" s="255">
        <f t="shared" si="14"/>
        <v>1</v>
      </c>
      <c r="M24" s="71">
        <f>IF(I24=0," -",IF(K24&gt;100%,100%,K24))</f>
        <v>1</v>
      </c>
      <c r="N24" s="72">
        <v>700</v>
      </c>
      <c r="O24" s="72">
        <v>180</v>
      </c>
      <c r="P24" s="70">
        <f>+O24/N24</f>
        <v>0.25714285714285712</v>
      </c>
      <c r="Q24" s="73">
        <f>+(3*100%)/12</f>
        <v>0.25</v>
      </c>
      <c r="R24" s="70">
        <f>IF(N24=0," -",IF(P24&gt;100%,100%,P24))</f>
        <v>0.25714285714285712</v>
      </c>
      <c r="S24" s="72">
        <v>700</v>
      </c>
      <c r="T24" s="72">
        <v>1220</v>
      </c>
      <c r="U24" s="74">
        <v>0.5</v>
      </c>
      <c r="V24" s="71">
        <v>1</v>
      </c>
      <c r="W24" s="260">
        <v>700</v>
      </c>
      <c r="X24" s="260">
        <v>2960</v>
      </c>
      <c r="Y24" s="255">
        <f>+X24/W24</f>
        <v>4.2285714285714286</v>
      </c>
      <c r="Z24" s="255">
        <v>1</v>
      </c>
      <c r="AA24" s="71">
        <f>IF(W24=0," -",IF(Y24&gt;100%,100%,Y24))</f>
        <v>1</v>
      </c>
      <c r="AB24" s="76">
        <f>(J24+O24)/H24</f>
        <v>0.505</v>
      </c>
      <c r="AC24" s="260">
        <v>800</v>
      </c>
      <c r="AD24" s="260">
        <f>+'[1]PA 2022'!M19</f>
        <v>4242</v>
      </c>
      <c r="AE24" s="255">
        <f>+AD24/AC24</f>
        <v>5.3025000000000002</v>
      </c>
      <c r="AF24" s="255">
        <v>1</v>
      </c>
      <c r="AG24" s="71">
        <f>IF(AC24=0," -",IF(AE24&gt;100%,100%,AE24))</f>
        <v>1</v>
      </c>
      <c r="AH24" s="260">
        <v>0</v>
      </c>
      <c r="AI24" s="260">
        <f>'PA 2023'!M18</f>
        <v>551</v>
      </c>
      <c r="AJ24" s="255" t="e">
        <f>+AI24/AH24</f>
        <v>#DIV/0!</v>
      </c>
      <c r="AK24" s="255">
        <v>0.16666666666666699</v>
      </c>
      <c r="AL24" s="71" t="str">
        <f>IF(AH24=0," -",IF(AJ24&gt;100%,100%,AJ24))</f>
        <v xml:space="preserve"> -</v>
      </c>
      <c r="AM24" s="262">
        <f>+J24+X24+AD24+AI24</f>
        <v>9088</v>
      </c>
      <c r="AN24" s="263">
        <f t="shared" si="15"/>
        <v>3.0293333333333332</v>
      </c>
      <c r="AO24" s="85">
        <f>IF(H24=0," -",IF(AN24&gt;100%,100%,AN24))</f>
        <v>1</v>
      </c>
      <c r="AP24" s="88"/>
    </row>
    <row r="25" spans="2:45" ht="63" customHeight="1" thickBot="1" x14ac:dyDescent="0.25">
      <c r="B25" s="379"/>
      <c r="C25" s="379"/>
      <c r="D25" s="380"/>
      <c r="E25" s="249">
        <v>43831</v>
      </c>
      <c r="F25" s="249">
        <v>44196</v>
      </c>
      <c r="G25" s="250" t="str">
        <f>+'[1]PA 2022'!E21</f>
        <v>Acompañar a 1.500 empresas en el fomento de una cultura del empleo y trabajo decente para capturar  vacantes que permitan realizar la intermediación laboral.</v>
      </c>
      <c r="H25" s="251">
        <v>1500</v>
      </c>
      <c r="I25" s="252">
        <v>330</v>
      </c>
      <c r="J25" s="253">
        <f>368+32</f>
        <v>400</v>
      </c>
      <c r="K25" s="254">
        <f>+J25/I25</f>
        <v>1.2121212121212122</v>
      </c>
      <c r="L25" s="255">
        <f t="shared" si="14"/>
        <v>1</v>
      </c>
      <c r="M25" s="71">
        <f>IF(I25=0," -",IF(K25&gt;100%,100%,K25))</f>
        <v>1</v>
      </c>
      <c r="N25" s="72">
        <v>370</v>
      </c>
      <c r="O25" s="72">
        <v>70</v>
      </c>
      <c r="P25" s="70">
        <f>+O25/N25</f>
        <v>0.1891891891891892</v>
      </c>
      <c r="Q25" s="73">
        <f>+(3*100%)/12</f>
        <v>0.25</v>
      </c>
      <c r="R25" s="70">
        <f>IF(N25=0," -",IF(P25&gt;100%,100%,P25))</f>
        <v>0.1891891891891892</v>
      </c>
      <c r="S25" s="72">
        <v>370</v>
      </c>
      <c r="T25" s="72">
        <v>332</v>
      </c>
      <c r="U25" s="74">
        <v>0.5</v>
      </c>
      <c r="V25" s="71">
        <v>0.89729729729729735</v>
      </c>
      <c r="W25" s="260">
        <v>370</v>
      </c>
      <c r="X25" s="260">
        <v>1056</v>
      </c>
      <c r="Y25" s="255">
        <f>+X25/W25</f>
        <v>2.8540540540540542</v>
      </c>
      <c r="Z25" s="255">
        <v>1</v>
      </c>
      <c r="AA25" s="71">
        <f>IF(W25=0," -",IF(Y25&gt;100%,100%,Y25))</f>
        <v>1</v>
      </c>
      <c r="AB25" s="76">
        <f>(J25+O25)/H25</f>
        <v>0.31333333333333335</v>
      </c>
      <c r="AC25" s="260">
        <v>390</v>
      </c>
      <c r="AD25" s="260">
        <f>+'[1]PA 2022'!M21</f>
        <v>942</v>
      </c>
      <c r="AE25" s="255">
        <f>+AD25/AC25</f>
        <v>2.4153846153846152</v>
      </c>
      <c r="AF25" s="255">
        <v>1</v>
      </c>
      <c r="AG25" s="71">
        <f>IF(AC25=0," -",IF(AE25&gt;100%,100%,AE25))</f>
        <v>1</v>
      </c>
      <c r="AH25" s="260">
        <v>0</v>
      </c>
      <c r="AI25" s="260">
        <f>'PA 2023'!M19</f>
        <v>481</v>
      </c>
      <c r="AJ25" s="255" t="e">
        <f>+AI25/AH25</f>
        <v>#DIV/0!</v>
      </c>
      <c r="AK25" s="255">
        <v>0.16666666666666699</v>
      </c>
      <c r="AL25" s="71" t="str">
        <f>IF(AH25=0," -",IF(AJ25&gt;100%,100%,AJ25))</f>
        <v xml:space="preserve"> -</v>
      </c>
      <c r="AM25" s="262">
        <f>+J25+X25+AD25+AI25</f>
        <v>2879</v>
      </c>
      <c r="AN25" s="263">
        <f t="shared" si="15"/>
        <v>1.9193333333333333</v>
      </c>
      <c r="AO25" s="85">
        <f>IF(H25=0," -",IF(AN25&gt;100%,100%,AN25))</f>
        <v>1</v>
      </c>
    </row>
    <row r="26" spans="2:45" ht="12.95" hidden="1" customHeight="1" thickBot="1" x14ac:dyDescent="0.25">
      <c r="B26" s="89"/>
      <c r="C26" s="90"/>
      <c r="D26" s="248"/>
      <c r="E26" s="249"/>
      <c r="F26" s="249"/>
      <c r="G26" s="258"/>
      <c r="H26" s="251"/>
      <c r="I26" s="252"/>
      <c r="J26" s="253"/>
      <c r="K26" s="254"/>
      <c r="L26" s="255"/>
      <c r="M26" s="74"/>
      <c r="N26" s="72"/>
      <c r="O26" s="72"/>
      <c r="P26" s="70"/>
      <c r="Q26" s="70"/>
      <c r="R26" s="70"/>
      <c r="S26" s="72"/>
      <c r="T26" s="72"/>
      <c r="U26" s="74"/>
      <c r="V26" s="74"/>
      <c r="W26" s="260"/>
      <c r="X26" s="260"/>
      <c r="Y26" s="255"/>
      <c r="Z26" s="255"/>
      <c r="AA26" s="74"/>
      <c r="AB26" s="87"/>
      <c r="AC26" s="260"/>
      <c r="AD26" s="260"/>
      <c r="AE26" s="255"/>
      <c r="AF26" s="255">
        <v>1</v>
      </c>
      <c r="AG26" s="74"/>
      <c r="AH26" s="260">
        <v>0</v>
      </c>
      <c r="AI26" s="260">
        <f>'PA 2023'!M20</f>
        <v>28</v>
      </c>
      <c r="AJ26" s="255"/>
      <c r="AK26" s="255"/>
      <c r="AL26" s="74"/>
      <c r="AM26" s="262">
        <f t="shared" si="13"/>
        <v>28</v>
      </c>
      <c r="AN26" s="263" t="e">
        <f t="shared" si="15"/>
        <v>#DIV/0!</v>
      </c>
      <c r="AO26" s="85"/>
    </row>
    <row r="27" spans="2:45" ht="90.75" thickBot="1" x14ac:dyDescent="0.25">
      <c r="B27" s="91" t="s">
        <v>110</v>
      </c>
      <c r="C27" s="91" t="s">
        <v>111</v>
      </c>
      <c r="D27" s="248" t="s">
        <v>112</v>
      </c>
      <c r="E27" s="249">
        <v>43831</v>
      </c>
      <c r="F27" s="249">
        <v>44196</v>
      </c>
      <c r="G27" s="250" t="str">
        <f>+'[1]PA 2022'!E22</f>
        <v>Mantener en funcionamiento el 100% de los programas del Instituto Municipal del Empleo.</v>
      </c>
      <c r="H27" s="259">
        <v>1</v>
      </c>
      <c r="I27" s="257">
        <v>1</v>
      </c>
      <c r="J27" s="255">
        <v>1</v>
      </c>
      <c r="K27" s="254">
        <f>+J27/I27</f>
        <v>1</v>
      </c>
      <c r="L27" s="255">
        <f t="shared" si="14"/>
        <v>1</v>
      </c>
      <c r="M27" s="71">
        <f>IF(I27=0," -",IF(K27&gt;100%,100%,K27))</f>
        <v>1</v>
      </c>
      <c r="N27" s="72">
        <v>1</v>
      </c>
      <c r="O27" s="72">
        <v>1</v>
      </c>
      <c r="P27" s="70">
        <f>+O27/N27</f>
        <v>1</v>
      </c>
      <c r="Q27" s="73">
        <v>0.25</v>
      </c>
      <c r="R27" s="70">
        <f>IF(N27=0," -",IF(P27&gt;100%,100%,P27))</f>
        <v>1</v>
      </c>
      <c r="S27" s="73">
        <v>1</v>
      </c>
      <c r="T27" s="72">
        <v>1</v>
      </c>
      <c r="U27" s="74">
        <v>0.5</v>
      </c>
      <c r="V27" s="71">
        <v>1</v>
      </c>
      <c r="W27" s="261">
        <v>1</v>
      </c>
      <c r="X27" s="261">
        <v>1</v>
      </c>
      <c r="Y27" s="255">
        <f>+X27/W27</f>
        <v>1</v>
      </c>
      <c r="Z27" s="255">
        <v>1</v>
      </c>
      <c r="AA27" s="71">
        <f>IF(W27=0," -",IF(Y27&gt;100%,100%,Y27))</f>
        <v>1</v>
      </c>
      <c r="AB27" s="92">
        <v>1</v>
      </c>
      <c r="AC27" s="261">
        <v>1</v>
      </c>
      <c r="AD27" s="261">
        <v>1</v>
      </c>
      <c r="AE27" s="255">
        <f>+AD27/AC27</f>
        <v>1</v>
      </c>
      <c r="AF27" s="255">
        <v>1</v>
      </c>
      <c r="AG27" s="71">
        <f>IF(AC27=0," -",IF(AE27&gt;100%,100%,AE27))</f>
        <v>1</v>
      </c>
      <c r="AH27" s="261">
        <v>1</v>
      </c>
      <c r="AI27" s="261">
        <f>'PA 2023'!M21</f>
        <v>1</v>
      </c>
      <c r="AJ27" s="255">
        <f>+AI27/AH27</f>
        <v>1</v>
      </c>
      <c r="AK27" s="255">
        <v>0.16666666666666699</v>
      </c>
      <c r="AL27" s="71">
        <f>IF(AH27=0," -",IF(AJ27&gt;100%,100%,AJ27))</f>
        <v>1</v>
      </c>
      <c r="AM27" s="262">
        <f>+J27+X27+AD27+AI27</f>
        <v>4</v>
      </c>
      <c r="AN27" s="263">
        <f t="shared" si="15"/>
        <v>4</v>
      </c>
      <c r="AO27" s="85">
        <f>IF(H27=0," -",IF(AN27&gt;100%,100%,AN27))</f>
        <v>1</v>
      </c>
    </row>
    <row r="28" spans="2:45" ht="21" customHeight="1" x14ac:dyDescent="0.2">
      <c r="D28" s="93"/>
      <c r="E28" s="94"/>
      <c r="F28" s="94"/>
      <c r="G28" s="93"/>
      <c r="H28" s="95"/>
      <c r="I28" s="96"/>
      <c r="J28" s="96"/>
      <c r="K28" s="97"/>
      <c r="L28" s="98">
        <f>+AVERAGE(L15:L21,L23:L25,L27)</f>
        <v>1</v>
      </c>
      <c r="M28" s="98">
        <f>+AVERAGE(M15:M21,M23:M25,M27)</f>
        <v>0.90909090909090906</v>
      </c>
      <c r="N28" s="98"/>
      <c r="O28" s="99"/>
      <c r="P28" s="98"/>
      <c r="Q28" s="98"/>
      <c r="R28" s="98"/>
      <c r="S28" s="100"/>
      <c r="T28" s="100"/>
      <c r="U28" s="98"/>
      <c r="V28" s="98"/>
      <c r="W28" s="100"/>
      <c r="X28" s="98"/>
      <c r="Y28" s="98"/>
      <c r="Z28" s="98"/>
      <c r="AA28" s="98">
        <f>+AVERAGE(AA15:AA21,AA23:AA25,AA27)</f>
        <v>0.94454545454545458</v>
      </c>
      <c r="AB28" s="99"/>
      <c r="AC28" s="101"/>
      <c r="AD28" s="101"/>
      <c r="AE28" s="101"/>
      <c r="AF28" s="101"/>
      <c r="AG28" s="102">
        <f>+AVERAGE(AG15:AG27)</f>
        <v>1</v>
      </c>
      <c r="AH28" s="101"/>
      <c r="AI28" s="101"/>
      <c r="AJ28" s="101"/>
      <c r="AK28" s="101"/>
      <c r="AL28" s="102">
        <f>+AVERAGE(AL15:AL27)</f>
        <v>0.29817592959659034</v>
      </c>
      <c r="AM28" s="103"/>
      <c r="AN28" s="103"/>
      <c r="AO28" s="102">
        <f>+AVERAGE(AO15,AO16,AO17,AO18,AO19,AO20,AO21,AO23,AO24,AO25,AO27)</f>
        <v>0.85103333333333342</v>
      </c>
    </row>
    <row r="29" spans="2:45" ht="181.5" customHeight="1" x14ac:dyDescent="0.2">
      <c r="D29" s="82" t="s">
        <v>113</v>
      </c>
      <c r="E29" s="104"/>
      <c r="F29" s="104"/>
      <c r="H29" s="105"/>
      <c r="I29" s="105"/>
      <c r="J29" s="105"/>
      <c r="K29" s="106"/>
      <c r="L29" s="106"/>
      <c r="M29" s="106"/>
      <c r="N29" s="106"/>
      <c r="O29" s="107"/>
      <c r="P29" s="106"/>
      <c r="Q29" s="106"/>
      <c r="R29" s="106"/>
      <c r="S29" s="106"/>
      <c r="T29" s="106"/>
      <c r="U29" s="106"/>
      <c r="V29" s="106"/>
      <c r="W29" s="106"/>
      <c r="X29" s="106"/>
      <c r="Y29" s="106"/>
      <c r="Z29" s="106"/>
      <c r="AA29" s="106"/>
      <c r="AB29" s="107"/>
      <c r="AC29" s="107"/>
      <c r="AD29" s="107"/>
      <c r="AE29" s="107"/>
      <c r="AF29" s="107"/>
      <c r="AG29" s="107"/>
      <c r="AH29" s="107"/>
      <c r="AI29" s="107"/>
      <c r="AJ29" s="107"/>
      <c r="AK29" s="107"/>
      <c r="AL29" s="107"/>
      <c r="AM29" s="107"/>
      <c r="AN29" s="107"/>
    </row>
    <row r="30" spans="2:45" x14ac:dyDescent="0.2">
      <c r="E30" s="104"/>
      <c r="F30" s="104"/>
      <c r="H30" s="105"/>
      <c r="I30" s="105"/>
      <c r="J30" s="105"/>
      <c r="K30" s="106"/>
      <c r="L30" s="106"/>
      <c r="M30" s="106"/>
      <c r="N30" s="106"/>
      <c r="O30" s="106"/>
      <c r="P30" s="106"/>
      <c r="Q30" s="106"/>
      <c r="R30" s="106"/>
      <c r="S30" s="106"/>
      <c r="T30" s="106"/>
      <c r="U30" s="106"/>
      <c r="V30" s="106"/>
      <c r="W30" s="106"/>
      <c r="X30" s="106"/>
      <c r="Y30" s="106"/>
      <c r="Z30" s="106"/>
      <c r="AA30" s="106"/>
      <c r="AB30" s="106"/>
      <c r="AC30" s="106"/>
      <c r="AD30" s="106"/>
      <c r="AE30" s="106"/>
      <c r="AF30" s="106"/>
      <c r="AG30" s="106">
        <f>+AVERAGE(AG15,AG16,AG17,AG18,AG19,AG20,AG21,AG23,AG24,AG25,AG27)</f>
        <v>1</v>
      </c>
      <c r="AH30" s="106"/>
      <c r="AI30" s="106"/>
      <c r="AJ30" s="106"/>
      <c r="AK30" s="106"/>
      <c r="AL30" s="106">
        <f>+AVERAGE(AL15,AL16,AL17,AL18,AL19,AL20,AL21,AL23,AL24,AL25,AL27)</f>
        <v>0.29817592959659034</v>
      </c>
      <c r="AM30" s="106"/>
      <c r="AN30" s="106"/>
    </row>
    <row r="31" spans="2:45" x14ac:dyDescent="0.2">
      <c r="E31" s="104"/>
      <c r="F31" s="104"/>
      <c r="H31" s="105"/>
      <c r="I31" s="105"/>
      <c r="J31" s="105"/>
      <c r="K31" s="106"/>
      <c r="L31" s="106"/>
      <c r="M31" s="106"/>
      <c r="N31" s="106"/>
      <c r="O31" s="106"/>
      <c r="P31" s="106"/>
      <c r="Q31" s="106"/>
      <c r="R31" s="106"/>
      <c r="S31" s="106"/>
      <c r="T31" s="106"/>
      <c r="U31" s="106"/>
      <c r="V31" s="106"/>
      <c r="W31" s="106"/>
      <c r="X31" s="106"/>
      <c r="Y31" s="106"/>
      <c r="Z31" s="106"/>
      <c r="AA31" s="106"/>
      <c r="AB31" s="106"/>
      <c r="AC31" s="106"/>
      <c r="AD31" s="106"/>
      <c r="AE31" s="106"/>
      <c r="AF31" s="106"/>
      <c r="AG31" s="106"/>
      <c r="AH31" s="106"/>
      <c r="AI31" s="106"/>
      <c r="AJ31" s="106"/>
      <c r="AK31" s="106"/>
      <c r="AL31" s="106"/>
      <c r="AM31" s="106"/>
      <c r="AN31" s="106"/>
    </row>
    <row r="32" spans="2:45" x14ac:dyDescent="0.2">
      <c r="E32" s="104"/>
      <c r="F32" s="104"/>
      <c r="H32" s="105"/>
      <c r="I32" s="105"/>
      <c r="J32" s="105"/>
      <c r="K32" s="106"/>
      <c r="L32" s="106"/>
      <c r="M32" s="106"/>
      <c r="N32" s="106"/>
      <c r="O32" s="106"/>
      <c r="P32" s="106"/>
      <c r="Q32" s="106"/>
      <c r="R32" s="106"/>
      <c r="S32" s="106"/>
      <c r="T32" s="106"/>
      <c r="U32" s="106"/>
      <c r="V32" s="106"/>
      <c r="W32" s="106"/>
      <c r="X32" s="106"/>
      <c r="Y32" s="106"/>
      <c r="Z32" s="106"/>
      <c r="AA32" s="106"/>
      <c r="AB32" s="106"/>
      <c r="AC32" s="106"/>
      <c r="AD32" s="106"/>
      <c r="AE32" s="106"/>
      <c r="AF32" s="106"/>
      <c r="AG32" s="106"/>
      <c r="AH32" s="106"/>
      <c r="AI32" s="106"/>
      <c r="AJ32" s="106"/>
      <c r="AK32" s="106"/>
      <c r="AL32" s="106"/>
      <c r="AM32" s="106"/>
      <c r="AN32" s="106"/>
    </row>
    <row r="33" spans="5:40" x14ac:dyDescent="0.2">
      <c r="E33" s="104"/>
      <c r="F33" s="104"/>
      <c r="H33" s="105"/>
      <c r="I33" s="105"/>
      <c r="J33" s="105"/>
      <c r="K33" s="106"/>
      <c r="L33" s="106"/>
      <c r="M33" s="106"/>
      <c r="N33" s="106"/>
      <c r="O33" s="106"/>
      <c r="P33" s="106"/>
      <c r="Q33" s="106"/>
      <c r="R33" s="106"/>
      <c r="S33" s="106"/>
      <c r="T33" s="106"/>
      <c r="U33" s="106"/>
      <c r="V33" s="106"/>
      <c r="W33" s="106"/>
      <c r="X33" s="106"/>
      <c r="Y33" s="106"/>
      <c r="Z33" s="106"/>
      <c r="AA33" s="106"/>
      <c r="AB33" s="106"/>
      <c r="AC33" s="106"/>
      <c r="AD33" s="106"/>
      <c r="AE33" s="106"/>
      <c r="AF33" s="106"/>
      <c r="AG33" s="106"/>
      <c r="AH33" s="106"/>
      <c r="AI33" s="106"/>
      <c r="AJ33" s="106"/>
      <c r="AK33" s="106"/>
      <c r="AL33" s="106"/>
      <c r="AM33" s="106"/>
      <c r="AN33" s="106"/>
    </row>
    <row r="34" spans="5:40" x14ac:dyDescent="0.2">
      <c r="E34" s="104"/>
      <c r="F34" s="104"/>
      <c r="H34" s="105"/>
      <c r="I34" s="105"/>
      <c r="J34" s="105"/>
      <c r="K34" s="106"/>
      <c r="L34" s="106"/>
      <c r="M34" s="106"/>
      <c r="N34" s="106"/>
      <c r="O34" s="106"/>
      <c r="P34" s="106"/>
      <c r="Q34" s="106"/>
      <c r="R34" s="106"/>
      <c r="S34" s="106"/>
      <c r="T34" s="106"/>
      <c r="U34" s="106"/>
      <c r="V34" s="106"/>
      <c r="W34" s="106"/>
      <c r="X34" s="106"/>
      <c r="Y34" s="106"/>
      <c r="Z34" s="106"/>
      <c r="AA34" s="106"/>
      <c r="AB34" s="106"/>
      <c r="AC34" s="106"/>
      <c r="AD34" s="106"/>
      <c r="AE34" s="106"/>
      <c r="AF34" s="106"/>
      <c r="AG34" s="106"/>
      <c r="AH34" s="106"/>
      <c r="AI34" s="106"/>
      <c r="AJ34" s="106"/>
      <c r="AK34" s="106"/>
      <c r="AL34" s="106"/>
      <c r="AM34" s="106"/>
      <c r="AN34" s="106"/>
    </row>
    <row r="35" spans="5:40" x14ac:dyDescent="0.2">
      <c r="E35" s="104"/>
      <c r="F35" s="104"/>
      <c r="H35" s="105"/>
      <c r="I35" s="105"/>
      <c r="J35" s="105"/>
      <c r="K35" s="106"/>
      <c r="L35" s="106"/>
      <c r="M35" s="106"/>
      <c r="N35" s="106"/>
      <c r="O35" s="106"/>
      <c r="P35" s="106"/>
      <c r="Q35" s="106"/>
      <c r="R35" s="106"/>
      <c r="S35" s="106"/>
      <c r="T35" s="106"/>
      <c r="U35" s="106"/>
      <c r="V35" s="106"/>
      <c r="W35" s="106"/>
      <c r="X35" s="106"/>
      <c r="Y35" s="106"/>
      <c r="Z35" s="106"/>
      <c r="AA35" s="106"/>
      <c r="AB35" s="106"/>
      <c r="AC35" s="106"/>
      <c r="AD35" s="106"/>
      <c r="AE35" s="106"/>
      <c r="AF35" s="106"/>
      <c r="AG35" s="106"/>
      <c r="AH35" s="106"/>
      <c r="AI35" s="106"/>
      <c r="AJ35" s="106"/>
      <c r="AK35" s="106"/>
      <c r="AL35" s="106"/>
      <c r="AM35" s="106"/>
      <c r="AN35" s="106"/>
    </row>
    <row r="36" spans="5:40" x14ac:dyDescent="0.2">
      <c r="E36" s="104"/>
      <c r="F36" s="104"/>
      <c r="H36" s="105"/>
      <c r="I36" s="105"/>
      <c r="J36" s="105"/>
      <c r="K36" s="106"/>
      <c r="L36" s="106"/>
      <c r="M36" s="106"/>
      <c r="N36" s="106"/>
      <c r="O36" s="106"/>
      <c r="P36" s="106"/>
      <c r="Q36" s="106"/>
      <c r="R36" s="106"/>
      <c r="S36" s="106"/>
      <c r="T36" s="106"/>
      <c r="U36" s="106"/>
      <c r="V36" s="106"/>
      <c r="W36" s="106"/>
      <c r="X36" s="106"/>
      <c r="Y36" s="106"/>
      <c r="Z36" s="106"/>
      <c r="AA36" s="106"/>
      <c r="AB36" s="106"/>
      <c r="AC36" s="106"/>
      <c r="AD36" s="106"/>
      <c r="AE36" s="106"/>
      <c r="AF36" s="106"/>
      <c r="AG36" s="106"/>
      <c r="AH36" s="106"/>
      <c r="AI36" s="106"/>
      <c r="AJ36" s="106"/>
      <c r="AK36" s="106"/>
      <c r="AL36" s="106"/>
      <c r="AM36" s="106"/>
      <c r="AN36" s="106"/>
    </row>
    <row r="37" spans="5:40" x14ac:dyDescent="0.2">
      <c r="E37" s="104"/>
      <c r="F37" s="104"/>
      <c r="H37" s="105"/>
      <c r="I37" s="105"/>
      <c r="J37" s="105"/>
      <c r="K37" s="106"/>
      <c r="L37" s="106"/>
      <c r="M37" s="106"/>
      <c r="N37" s="106"/>
      <c r="O37" s="106"/>
      <c r="P37" s="106"/>
      <c r="Q37" s="106"/>
      <c r="R37" s="106"/>
      <c r="S37" s="106"/>
      <c r="T37" s="106"/>
      <c r="U37" s="106"/>
      <c r="V37" s="106"/>
      <c r="W37" s="106"/>
      <c r="X37" s="106"/>
      <c r="Y37" s="106"/>
      <c r="Z37" s="106"/>
      <c r="AA37" s="106"/>
      <c r="AB37" s="106"/>
      <c r="AC37" s="106"/>
      <c r="AD37" s="106"/>
      <c r="AE37" s="106"/>
      <c r="AF37" s="106"/>
      <c r="AG37" s="106"/>
      <c r="AH37" s="106"/>
      <c r="AI37" s="106"/>
      <c r="AJ37" s="106"/>
      <c r="AK37" s="106"/>
      <c r="AL37" s="106"/>
      <c r="AM37" s="106"/>
      <c r="AN37" s="106"/>
    </row>
    <row r="38" spans="5:40" x14ac:dyDescent="0.2">
      <c r="E38" s="104"/>
      <c r="F38" s="104"/>
      <c r="H38" s="105"/>
      <c r="I38" s="105"/>
      <c r="J38" s="105"/>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5:40" x14ac:dyDescent="0.2">
      <c r="E39" s="104"/>
      <c r="F39" s="104"/>
      <c r="H39" s="105"/>
      <c r="I39" s="105"/>
      <c r="J39" s="105"/>
      <c r="K39" s="106"/>
      <c r="L39" s="106"/>
      <c r="M39" s="106"/>
      <c r="N39" s="106"/>
      <c r="O39" s="106"/>
      <c r="P39" s="106"/>
      <c r="Q39" s="106"/>
      <c r="R39" s="106"/>
      <c r="S39" s="106"/>
      <c r="T39" s="106"/>
      <c r="U39" s="106"/>
      <c r="V39" s="106"/>
      <c r="W39" s="106"/>
      <c r="X39" s="106"/>
      <c r="Y39" s="106"/>
      <c r="Z39" s="106"/>
      <c r="AA39" s="106"/>
      <c r="AB39" s="106"/>
      <c r="AC39" s="106"/>
      <c r="AD39" s="106"/>
      <c r="AE39" s="106"/>
      <c r="AF39" s="106"/>
      <c r="AG39" s="106"/>
      <c r="AH39" s="106"/>
      <c r="AI39" s="106"/>
      <c r="AJ39" s="106"/>
      <c r="AK39" s="106"/>
      <c r="AL39" s="106"/>
      <c r="AM39" s="106"/>
      <c r="AN39" s="106"/>
    </row>
    <row r="40" spans="5:40" x14ac:dyDescent="0.2">
      <c r="E40" s="104"/>
      <c r="F40" s="104"/>
      <c r="H40" s="105"/>
      <c r="I40" s="105"/>
      <c r="J40" s="105"/>
      <c r="K40" s="106"/>
      <c r="L40" s="106"/>
      <c r="M40" s="106"/>
      <c r="N40" s="106"/>
      <c r="O40" s="106"/>
      <c r="P40" s="106"/>
      <c r="Q40" s="106"/>
      <c r="R40" s="106"/>
      <c r="S40" s="106"/>
      <c r="T40" s="106"/>
      <c r="U40" s="106"/>
      <c r="V40" s="106"/>
      <c r="W40" s="106"/>
      <c r="X40" s="106"/>
      <c r="Y40" s="106"/>
      <c r="Z40" s="106"/>
      <c r="AA40" s="106"/>
      <c r="AB40" s="106"/>
      <c r="AC40" s="106"/>
      <c r="AD40" s="106"/>
      <c r="AE40" s="106"/>
      <c r="AF40" s="106"/>
      <c r="AG40" s="106"/>
      <c r="AH40" s="106"/>
      <c r="AI40" s="106"/>
      <c r="AJ40" s="106"/>
      <c r="AK40" s="106"/>
      <c r="AL40" s="106"/>
      <c r="AM40" s="106"/>
      <c r="AN40" s="106"/>
    </row>
    <row r="41" spans="5:40" x14ac:dyDescent="0.2">
      <c r="E41" s="104"/>
      <c r="F41" s="104"/>
      <c r="H41" s="105"/>
      <c r="I41" s="105"/>
      <c r="J41" s="105"/>
      <c r="K41" s="106"/>
      <c r="L41" s="106"/>
      <c r="M41" s="106"/>
      <c r="N41" s="106"/>
      <c r="O41" s="106"/>
      <c r="P41" s="106"/>
      <c r="Q41" s="106"/>
      <c r="R41" s="106"/>
      <c r="S41" s="106"/>
      <c r="T41" s="106"/>
      <c r="U41" s="106"/>
      <c r="V41" s="106"/>
      <c r="W41" s="106"/>
      <c r="X41" s="106"/>
      <c r="Y41" s="106"/>
      <c r="Z41" s="106"/>
      <c r="AA41" s="106"/>
      <c r="AB41" s="106"/>
      <c r="AC41" s="106"/>
      <c r="AD41" s="106"/>
      <c r="AE41" s="106"/>
      <c r="AF41" s="106"/>
      <c r="AG41" s="106"/>
      <c r="AH41" s="106"/>
      <c r="AI41" s="106"/>
      <c r="AJ41" s="106"/>
      <c r="AK41" s="106"/>
      <c r="AL41" s="106"/>
      <c r="AM41" s="106"/>
      <c r="AN41" s="106"/>
    </row>
    <row r="42" spans="5:40" x14ac:dyDescent="0.2">
      <c r="E42" s="104"/>
      <c r="F42" s="104"/>
      <c r="H42" s="105"/>
      <c r="I42" s="105"/>
      <c r="J42" s="105"/>
      <c r="K42" s="106"/>
      <c r="L42" s="106"/>
      <c r="M42" s="106"/>
      <c r="N42" s="106"/>
      <c r="O42" s="106"/>
      <c r="P42" s="106"/>
      <c r="Q42" s="106"/>
      <c r="R42" s="106"/>
      <c r="S42" s="106"/>
      <c r="T42" s="106"/>
      <c r="U42" s="106"/>
      <c r="V42" s="106"/>
      <c r="W42" s="106"/>
      <c r="X42" s="106"/>
      <c r="Y42" s="106"/>
      <c r="Z42" s="106"/>
      <c r="AA42" s="106"/>
      <c r="AB42" s="106"/>
      <c r="AC42" s="106"/>
      <c r="AD42" s="106"/>
      <c r="AE42" s="106"/>
      <c r="AF42" s="106"/>
      <c r="AG42" s="106"/>
      <c r="AH42" s="106"/>
      <c r="AI42" s="106"/>
      <c r="AJ42" s="106"/>
      <c r="AK42" s="106"/>
      <c r="AL42" s="106"/>
      <c r="AM42" s="106"/>
      <c r="AN42" s="106"/>
    </row>
    <row r="43" spans="5:40" x14ac:dyDescent="0.2">
      <c r="E43" s="104"/>
      <c r="F43" s="104"/>
      <c r="H43" s="105"/>
      <c r="I43" s="105"/>
      <c r="J43" s="105"/>
      <c r="K43" s="106"/>
      <c r="L43" s="106"/>
      <c r="M43" s="106"/>
      <c r="N43" s="106"/>
      <c r="O43" s="106"/>
      <c r="P43" s="106"/>
      <c r="Q43" s="106"/>
      <c r="R43" s="106"/>
      <c r="S43" s="106"/>
      <c r="T43" s="106"/>
      <c r="U43" s="106"/>
      <c r="V43" s="106"/>
      <c r="W43" s="106"/>
      <c r="X43" s="106"/>
      <c r="Y43" s="106"/>
      <c r="Z43" s="106"/>
      <c r="AA43" s="106"/>
      <c r="AB43" s="106"/>
      <c r="AC43" s="106"/>
      <c r="AD43" s="106"/>
      <c r="AE43" s="106"/>
      <c r="AF43" s="106"/>
      <c r="AG43" s="106"/>
      <c r="AH43" s="106"/>
      <c r="AI43" s="106"/>
      <c r="AJ43" s="106"/>
      <c r="AK43" s="106"/>
      <c r="AL43" s="106"/>
      <c r="AM43" s="106"/>
      <c r="AN43" s="106"/>
    </row>
    <row r="44" spans="5:40" x14ac:dyDescent="0.2">
      <c r="E44" s="104"/>
      <c r="F44" s="104"/>
      <c r="H44" s="105"/>
      <c r="I44" s="105"/>
      <c r="J44" s="105"/>
      <c r="K44" s="106"/>
      <c r="L44" s="106"/>
      <c r="M44" s="106"/>
      <c r="N44" s="106"/>
      <c r="O44" s="106"/>
      <c r="P44" s="106"/>
      <c r="Q44" s="106"/>
      <c r="R44" s="106"/>
      <c r="S44" s="106"/>
      <c r="T44" s="106"/>
      <c r="U44" s="106"/>
      <c r="V44" s="106"/>
      <c r="W44" s="106"/>
      <c r="X44" s="106"/>
      <c r="Y44" s="106"/>
      <c r="Z44" s="106"/>
      <c r="AA44" s="106"/>
      <c r="AB44" s="106"/>
      <c r="AC44" s="106"/>
      <c r="AD44" s="106"/>
      <c r="AE44" s="106"/>
      <c r="AF44" s="106"/>
      <c r="AG44" s="106"/>
      <c r="AH44" s="106"/>
      <c r="AI44" s="106"/>
      <c r="AJ44" s="106"/>
      <c r="AK44" s="106"/>
      <c r="AL44" s="106"/>
      <c r="AM44" s="106"/>
      <c r="AN44" s="106"/>
    </row>
    <row r="45" spans="5:40" x14ac:dyDescent="0.2">
      <c r="E45" s="104"/>
      <c r="F45" s="104"/>
      <c r="H45" s="105"/>
      <c r="I45" s="105"/>
      <c r="J45" s="105"/>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5:40" x14ac:dyDescent="0.2">
      <c r="E46" s="104"/>
      <c r="F46" s="104"/>
      <c r="H46" s="105"/>
      <c r="I46" s="105"/>
      <c r="J46" s="105"/>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5:40" x14ac:dyDescent="0.2">
      <c r="E47" s="104"/>
      <c r="F47" s="104"/>
      <c r="H47" s="105"/>
      <c r="I47" s="105"/>
      <c r="J47" s="105"/>
      <c r="K47" s="106"/>
      <c r="L47" s="106"/>
      <c r="M47" s="106"/>
      <c r="N47" s="106"/>
      <c r="O47" s="106"/>
      <c r="P47" s="106"/>
      <c r="Q47" s="106"/>
      <c r="R47" s="106"/>
      <c r="S47" s="106"/>
      <c r="T47" s="106"/>
      <c r="U47" s="106"/>
      <c r="V47" s="106"/>
      <c r="W47" s="106"/>
      <c r="X47" s="106"/>
      <c r="Y47" s="106"/>
      <c r="Z47" s="106"/>
      <c r="AA47" s="106"/>
      <c r="AB47" s="106"/>
      <c r="AC47" s="106"/>
      <c r="AD47" s="106"/>
      <c r="AE47" s="106"/>
      <c r="AF47" s="106"/>
      <c r="AG47" s="106"/>
      <c r="AH47" s="106"/>
      <c r="AI47" s="106"/>
      <c r="AJ47" s="106"/>
      <c r="AK47" s="106"/>
      <c r="AL47" s="106"/>
      <c r="AM47" s="106"/>
      <c r="AN47" s="106"/>
    </row>
    <row r="48" spans="5:40" x14ac:dyDescent="0.2">
      <c r="E48" s="104"/>
      <c r="F48" s="104"/>
      <c r="H48" s="105"/>
      <c r="I48" s="105"/>
      <c r="J48" s="105"/>
      <c r="K48" s="106"/>
      <c r="L48" s="106"/>
      <c r="M48" s="106"/>
      <c r="N48" s="106"/>
      <c r="O48" s="106"/>
      <c r="P48" s="106"/>
      <c r="Q48" s="106"/>
      <c r="R48" s="106"/>
      <c r="S48" s="106"/>
      <c r="T48" s="106"/>
      <c r="U48" s="106"/>
      <c r="V48" s="106"/>
      <c r="W48" s="106"/>
      <c r="X48" s="106"/>
      <c r="Y48" s="106"/>
      <c r="Z48" s="106"/>
      <c r="AA48" s="106"/>
      <c r="AB48" s="106"/>
      <c r="AC48" s="106"/>
      <c r="AD48" s="106"/>
      <c r="AE48" s="106"/>
      <c r="AF48" s="106"/>
      <c r="AG48" s="106"/>
      <c r="AH48" s="106"/>
      <c r="AI48" s="106"/>
      <c r="AJ48" s="106"/>
      <c r="AK48" s="106"/>
      <c r="AL48" s="106"/>
      <c r="AM48" s="106"/>
      <c r="AN48" s="106"/>
    </row>
    <row r="49" spans="5:40" x14ac:dyDescent="0.2">
      <c r="E49" s="104"/>
      <c r="F49" s="104"/>
      <c r="H49" s="105"/>
      <c r="I49" s="105"/>
      <c r="J49" s="105"/>
      <c r="K49" s="106"/>
      <c r="L49" s="106"/>
      <c r="M49" s="106"/>
      <c r="N49" s="106"/>
      <c r="O49" s="106"/>
      <c r="P49" s="106"/>
      <c r="Q49" s="106"/>
      <c r="R49" s="106"/>
      <c r="S49" s="106"/>
      <c r="T49" s="106"/>
      <c r="U49" s="106"/>
      <c r="V49" s="106"/>
      <c r="W49" s="106"/>
      <c r="X49" s="106"/>
      <c r="Y49" s="106"/>
      <c r="Z49" s="106"/>
      <c r="AA49" s="106"/>
      <c r="AB49" s="106"/>
      <c r="AC49" s="106"/>
      <c r="AD49" s="106"/>
      <c r="AE49" s="106"/>
      <c r="AF49" s="106"/>
      <c r="AG49" s="106"/>
      <c r="AH49" s="106"/>
      <c r="AI49" s="106"/>
      <c r="AJ49" s="106"/>
      <c r="AK49" s="106"/>
      <c r="AL49" s="106"/>
      <c r="AM49" s="106"/>
      <c r="AN49" s="106"/>
    </row>
    <row r="50" spans="5:40" x14ac:dyDescent="0.2">
      <c r="E50" s="104"/>
      <c r="F50" s="104"/>
      <c r="H50" s="105"/>
      <c r="I50" s="105"/>
      <c r="J50" s="105"/>
      <c r="K50" s="106"/>
      <c r="L50" s="106"/>
      <c r="M50" s="106"/>
      <c r="N50" s="106"/>
      <c r="O50" s="106"/>
      <c r="P50" s="106"/>
      <c r="Q50" s="106"/>
      <c r="R50" s="106"/>
      <c r="S50" s="106"/>
      <c r="T50" s="106"/>
      <c r="U50" s="106"/>
      <c r="V50" s="106"/>
      <c r="W50" s="106"/>
      <c r="X50" s="106"/>
      <c r="Y50" s="106"/>
      <c r="Z50" s="106"/>
      <c r="AA50" s="106"/>
      <c r="AB50" s="106"/>
      <c r="AC50" s="106"/>
      <c r="AD50" s="106"/>
      <c r="AE50" s="106"/>
      <c r="AF50" s="106"/>
      <c r="AG50" s="106"/>
      <c r="AH50" s="106"/>
      <c r="AI50" s="106"/>
      <c r="AJ50" s="106"/>
      <c r="AK50" s="106"/>
      <c r="AL50" s="106"/>
      <c r="AM50" s="106"/>
      <c r="AN50" s="106"/>
    </row>
    <row r="51" spans="5:40" x14ac:dyDescent="0.2">
      <c r="E51" s="104"/>
      <c r="F51" s="104"/>
      <c r="H51" s="105"/>
      <c r="I51" s="105"/>
      <c r="J51" s="105"/>
      <c r="K51" s="106"/>
      <c r="L51" s="106"/>
      <c r="M51" s="106"/>
      <c r="N51" s="106"/>
      <c r="O51" s="106"/>
      <c r="P51" s="106"/>
      <c r="Q51" s="106"/>
      <c r="R51" s="106"/>
      <c r="S51" s="106"/>
      <c r="T51" s="106"/>
      <c r="U51" s="106"/>
      <c r="V51" s="106"/>
      <c r="W51" s="106"/>
      <c r="X51" s="106"/>
      <c r="Y51" s="106"/>
      <c r="Z51" s="106"/>
      <c r="AA51" s="106"/>
      <c r="AB51" s="106"/>
      <c r="AC51" s="106"/>
      <c r="AD51" s="106"/>
      <c r="AE51" s="106"/>
      <c r="AF51" s="106"/>
      <c r="AG51" s="106"/>
      <c r="AH51" s="106"/>
      <c r="AI51" s="106"/>
      <c r="AJ51" s="106"/>
      <c r="AK51" s="106"/>
      <c r="AL51" s="106"/>
      <c r="AM51" s="106"/>
      <c r="AN51" s="106"/>
    </row>
    <row r="52" spans="5:40" x14ac:dyDescent="0.2">
      <c r="E52" s="104"/>
      <c r="F52" s="104"/>
      <c r="H52" s="105"/>
      <c r="I52" s="105"/>
      <c r="J52" s="105"/>
      <c r="K52" s="106"/>
      <c r="L52" s="106"/>
      <c r="M52" s="106"/>
      <c r="N52" s="106"/>
      <c r="O52" s="106"/>
      <c r="P52" s="106"/>
      <c r="Q52" s="106"/>
      <c r="R52" s="106"/>
      <c r="S52" s="106"/>
      <c r="T52" s="106"/>
      <c r="U52" s="106"/>
      <c r="V52" s="106"/>
      <c r="W52" s="106"/>
      <c r="X52" s="106"/>
      <c r="Y52" s="106"/>
      <c r="Z52" s="106"/>
      <c r="AA52" s="106"/>
      <c r="AB52" s="106"/>
      <c r="AC52" s="106"/>
      <c r="AD52" s="106"/>
      <c r="AE52" s="106"/>
      <c r="AF52" s="106"/>
      <c r="AG52" s="106"/>
      <c r="AH52" s="106"/>
      <c r="AI52" s="106"/>
      <c r="AJ52" s="106"/>
      <c r="AK52" s="106"/>
      <c r="AL52" s="106"/>
      <c r="AM52" s="106"/>
      <c r="AN52" s="106"/>
    </row>
    <row r="53" spans="5:40" x14ac:dyDescent="0.2">
      <c r="E53" s="104"/>
      <c r="F53" s="104"/>
      <c r="H53" s="105"/>
      <c r="I53" s="105"/>
      <c r="J53" s="105"/>
      <c r="K53" s="106"/>
      <c r="L53" s="106"/>
      <c r="M53" s="106"/>
      <c r="N53" s="106"/>
      <c r="O53" s="106"/>
      <c r="P53" s="106"/>
      <c r="Q53" s="106"/>
      <c r="R53" s="106"/>
      <c r="S53" s="106"/>
      <c r="T53" s="106"/>
      <c r="U53" s="106"/>
      <c r="V53" s="106"/>
      <c r="W53" s="106"/>
      <c r="X53" s="106"/>
      <c r="Y53" s="106"/>
      <c r="Z53" s="106"/>
      <c r="AA53" s="106"/>
      <c r="AB53" s="106"/>
      <c r="AC53" s="106"/>
      <c r="AD53" s="106"/>
      <c r="AE53" s="106"/>
      <c r="AF53" s="106"/>
      <c r="AG53" s="106"/>
      <c r="AH53" s="106"/>
      <c r="AI53" s="106"/>
      <c r="AJ53" s="106"/>
      <c r="AK53" s="106"/>
      <c r="AL53" s="106"/>
      <c r="AM53" s="106"/>
      <c r="AN53" s="106"/>
    </row>
    <row r="54" spans="5:40" x14ac:dyDescent="0.2">
      <c r="E54" s="104"/>
      <c r="F54" s="104"/>
      <c r="H54" s="105"/>
      <c r="I54" s="105"/>
      <c r="J54" s="105"/>
      <c r="K54" s="106"/>
      <c r="L54" s="106"/>
      <c r="M54" s="106"/>
      <c r="N54" s="106"/>
      <c r="O54" s="106"/>
      <c r="P54" s="106"/>
      <c r="Q54" s="106"/>
      <c r="R54" s="106"/>
      <c r="S54" s="106"/>
      <c r="T54" s="106"/>
      <c r="U54" s="106"/>
      <c r="V54" s="106"/>
      <c r="W54" s="106"/>
      <c r="X54" s="106"/>
      <c r="Y54" s="106"/>
      <c r="Z54" s="106"/>
      <c r="AA54" s="106"/>
      <c r="AB54" s="106"/>
      <c r="AC54" s="106"/>
      <c r="AD54" s="106"/>
      <c r="AE54" s="106"/>
      <c r="AF54" s="106"/>
      <c r="AG54" s="106"/>
      <c r="AH54" s="106"/>
      <c r="AI54" s="106"/>
      <c r="AJ54" s="106"/>
      <c r="AK54" s="106"/>
      <c r="AL54" s="106"/>
      <c r="AM54" s="106"/>
      <c r="AN54" s="106"/>
    </row>
    <row r="55" spans="5:40" x14ac:dyDescent="0.2">
      <c r="E55" s="104"/>
      <c r="F55" s="104"/>
      <c r="H55" s="105"/>
      <c r="I55" s="105"/>
      <c r="J55" s="105"/>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5:40" x14ac:dyDescent="0.2">
      <c r="E56" s="104"/>
      <c r="F56" s="104"/>
      <c r="H56" s="105"/>
      <c r="I56" s="105"/>
      <c r="J56" s="105"/>
      <c r="K56" s="106"/>
      <c r="L56" s="106"/>
      <c r="M56" s="106"/>
      <c r="N56" s="106"/>
      <c r="O56" s="106"/>
      <c r="P56" s="106"/>
      <c r="Q56" s="106"/>
      <c r="R56" s="106"/>
      <c r="S56" s="106"/>
      <c r="T56" s="106"/>
      <c r="U56" s="106"/>
      <c r="V56" s="106"/>
      <c r="W56" s="106"/>
      <c r="X56" s="106"/>
      <c r="Y56" s="106"/>
      <c r="Z56" s="106"/>
      <c r="AA56" s="106"/>
      <c r="AB56" s="106"/>
      <c r="AC56" s="106"/>
      <c r="AD56" s="106"/>
      <c r="AE56" s="106"/>
      <c r="AF56" s="106"/>
      <c r="AG56" s="106"/>
      <c r="AH56" s="106"/>
      <c r="AI56" s="106"/>
      <c r="AJ56" s="106"/>
      <c r="AK56" s="106"/>
      <c r="AL56" s="106"/>
      <c r="AM56" s="106"/>
      <c r="AN56" s="106"/>
    </row>
    <row r="57" spans="5:40" x14ac:dyDescent="0.2">
      <c r="E57" s="104"/>
      <c r="F57" s="104"/>
      <c r="H57" s="105"/>
      <c r="I57" s="105"/>
      <c r="J57" s="105"/>
      <c r="K57" s="106"/>
      <c r="L57" s="106"/>
      <c r="M57" s="106"/>
      <c r="N57" s="106"/>
      <c r="O57" s="106"/>
      <c r="P57" s="106"/>
      <c r="Q57" s="106"/>
      <c r="R57" s="106"/>
      <c r="S57" s="106"/>
      <c r="T57" s="106"/>
      <c r="U57" s="106"/>
      <c r="V57" s="106"/>
      <c r="W57" s="106"/>
      <c r="X57" s="106"/>
      <c r="Y57" s="106"/>
      <c r="Z57" s="106"/>
      <c r="AA57" s="106"/>
      <c r="AB57" s="106"/>
      <c r="AC57" s="106"/>
      <c r="AD57" s="106"/>
      <c r="AE57" s="106"/>
      <c r="AF57" s="106"/>
      <c r="AG57" s="106"/>
      <c r="AH57" s="106"/>
      <c r="AI57" s="106"/>
      <c r="AJ57" s="106"/>
      <c r="AK57" s="106"/>
      <c r="AL57" s="106"/>
      <c r="AM57" s="106"/>
      <c r="AN57" s="106"/>
    </row>
    <row r="58" spans="5:40" x14ac:dyDescent="0.2">
      <c r="E58" s="104"/>
      <c r="F58" s="104"/>
      <c r="H58" s="105"/>
      <c r="I58" s="105"/>
      <c r="J58" s="105"/>
      <c r="K58" s="106"/>
      <c r="L58" s="106"/>
      <c r="M58" s="106"/>
      <c r="N58" s="106"/>
      <c r="O58" s="106"/>
      <c r="P58" s="106"/>
      <c r="Q58" s="106"/>
      <c r="R58" s="106"/>
      <c r="S58" s="106"/>
      <c r="T58" s="106"/>
      <c r="U58" s="106"/>
      <c r="V58" s="106"/>
      <c r="W58" s="106"/>
      <c r="X58" s="106"/>
      <c r="Y58" s="106"/>
      <c r="Z58" s="106"/>
      <c r="AA58" s="106"/>
      <c r="AB58" s="106"/>
      <c r="AC58" s="106"/>
      <c r="AD58" s="106"/>
      <c r="AE58" s="106"/>
      <c r="AF58" s="106"/>
      <c r="AG58" s="106"/>
      <c r="AH58" s="106"/>
      <c r="AI58" s="106"/>
      <c r="AJ58" s="106"/>
      <c r="AK58" s="106"/>
      <c r="AL58" s="106"/>
      <c r="AM58" s="106"/>
      <c r="AN58" s="106"/>
    </row>
    <row r="59" spans="5:40" x14ac:dyDescent="0.2">
      <c r="E59" s="104"/>
      <c r="F59" s="104"/>
      <c r="H59" s="105"/>
      <c r="I59" s="105"/>
      <c r="J59" s="105"/>
      <c r="K59" s="106"/>
      <c r="L59" s="106"/>
      <c r="M59" s="106"/>
      <c r="N59" s="106"/>
      <c r="O59" s="106"/>
      <c r="P59" s="106"/>
      <c r="Q59" s="106"/>
      <c r="R59" s="106"/>
      <c r="S59" s="106"/>
      <c r="T59" s="106"/>
      <c r="U59" s="106"/>
      <c r="V59" s="106"/>
      <c r="W59" s="106"/>
      <c r="X59" s="106"/>
      <c r="Y59" s="106"/>
      <c r="Z59" s="106"/>
      <c r="AA59" s="106"/>
      <c r="AB59" s="106"/>
      <c r="AC59" s="106"/>
      <c r="AD59" s="106"/>
      <c r="AE59" s="106"/>
      <c r="AF59" s="106"/>
      <c r="AG59" s="106"/>
      <c r="AH59" s="106"/>
      <c r="AI59" s="106"/>
      <c r="AJ59" s="106"/>
      <c r="AK59" s="106"/>
      <c r="AL59" s="106"/>
      <c r="AM59" s="106"/>
      <c r="AN59" s="106"/>
    </row>
    <row r="60" spans="5:40" x14ac:dyDescent="0.2">
      <c r="E60" s="104"/>
      <c r="F60" s="104"/>
      <c r="H60" s="105"/>
      <c r="I60" s="105"/>
      <c r="J60" s="105"/>
      <c r="K60" s="106"/>
      <c r="L60" s="106"/>
      <c r="M60" s="106"/>
      <c r="N60" s="106"/>
      <c r="O60" s="106"/>
      <c r="P60" s="106"/>
      <c r="Q60" s="106"/>
      <c r="R60" s="106"/>
      <c r="S60" s="106"/>
      <c r="T60" s="106"/>
      <c r="U60" s="106"/>
      <c r="V60" s="106"/>
      <c r="W60" s="106"/>
      <c r="X60" s="106"/>
      <c r="Y60" s="106"/>
      <c r="Z60" s="106"/>
      <c r="AA60" s="106"/>
      <c r="AB60" s="106"/>
      <c r="AC60" s="106"/>
      <c r="AD60" s="106"/>
      <c r="AE60" s="106"/>
      <c r="AF60" s="106"/>
      <c r="AG60" s="106"/>
      <c r="AH60" s="106"/>
      <c r="AI60" s="106"/>
      <c r="AJ60" s="106"/>
      <c r="AK60" s="106"/>
      <c r="AL60" s="106"/>
      <c r="AM60" s="106"/>
      <c r="AN60" s="106"/>
    </row>
    <row r="61" spans="5:40" x14ac:dyDescent="0.2">
      <c r="E61" s="104"/>
      <c r="F61" s="104"/>
      <c r="H61" s="105"/>
      <c r="I61" s="105"/>
      <c r="J61" s="105"/>
      <c r="K61" s="106"/>
      <c r="L61" s="106"/>
      <c r="M61" s="106"/>
      <c r="N61" s="106"/>
      <c r="O61" s="106"/>
      <c r="P61" s="106"/>
      <c r="Q61" s="106"/>
      <c r="R61" s="106"/>
      <c r="S61" s="106"/>
      <c r="T61" s="106"/>
      <c r="U61" s="106"/>
      <c r="V61" s="106"/>
      <c r="W61" s="106"/>
      <c r="X61" s="106"/>
      <c r="Y61" s="106"/>
      <c r="Z61" s="106"/>
      <c r="AA61" s="106"/>
      <c r="AB61" s="106"/>
      <c r="AC61" s="106"/>
      <c r="AD61" s="106"/>
      <c r="AE61" s="106"/>
      <c r="AF61" s="106"/>
      <c r="AG61" s="106"/>
      <c r="AH61" s="106"/>
      <c r="AI61" s="106"/>
      <c r="AJ61" s="106"/>
      <c r="AK61" s="106"/>
      <c r="AL61" s="106"/>
      <c r="AM61" s="106"/>
      <c r="AN61" s="106"/>
    </row>
    <row r="62" spans="5:40" x14ac:dyDescent="0.2">
      <c r="E62" s="104"/>
      <c r="F62" s="104"/>
      <c r="H62" s="105"/>
      <c r="I62" s="105"/>
      <c r="J62" s="105"/>
      <c r="K62" s="106"/>
      <c r="L62" s="106"/>
      <c r="M62" s="106"/>
      <c r="N62" s="106"/>
      <c r="O62" s="106"/>
      <c r="P62" s="106"/>
      <c r="Q62" s="106"/>
      <c r="R62" s="106"/>
      <c r="S62" s="106"/>
      <c r="T62" s="106"/>
      <c r="U62" s="106"/>
      <c r="V62" s="106"/>
      <c r="W62" s="106"/>
      <c r="X62" s="106"/>
      <c r="Y62" s="106"/>
      <c r="Z62" s="106"/>
      <c r="AA62" s="106"/>
      <c r="AB62" s="106"/>
      <c r="AC62" s="106"/>
      <c r="AD62" s="106"/>
      <c r="AE62" s="106"/>
      <c r="AF62" s="106"/>
      <c r="AG62" s="106"/>
      <c r="AH62" s="106"/>
      <c r="AI62" s="106"/>
      <c r="AJ62" s="106"/>
      <c r="AK62" s="106"/>
      <c r="AL62" s="106"/>
      <c r="AM62" s="106"/>
      <c r="AN62" s="106"/>
    </row>
    <row r="63" spans="5:40" x14ac:dyDescent="0.2">
      <c r="E63" s="104"/>
      <c r="F63" s="104"/>
      <c r="H63" s="105"/>
      <c r="I63" s="105"/>
      <c r="J63" s="105"/>
      <c r="K63" s="106"/>
      <c r="L63" s="106"/>
      <c r="M63" s="106"/>
      <c r="N63" s="106"/>
      <c r="O63" s="106"/>
      <c r="P63" s="106"/>
      <c r="Q63" s="106"/>
      <c r="R63" s="106"/>
      <c r="S63" s="106"/>
      <c r="T63" s="106"/>
      <c r="U63" s="106"/>
      <c r="V63" s="106"/>
      <c r="W63" s="106"/>
      <c r="X63" s="106"/>
      <c r="Y63" s="106"/>
      <c r="Z63" s="106"/>
      <c r="AA63" s="106"/>
      <c r="AB63" s="106"/>
      <c r="AC63" s="106"/>
      <c r="AD63" s="106"/>
      <c r="AE63" s="106"/>
      <c r="AF63" s="106"/>
      <c r="AG63" s="106"/>
      <c r="AH63" s="106"/>
      <c r="AI63" s="106"/>
      <c r="AJ63" s="106"/>
      <c r="AK63" s="106"/>
      <c r="AL63" s="106"/>
      <c r="AM63" s="106"/>
      <c r="AN63" s="106"/>
    </row>
    <row r="64" spans="5:40" x14ac:dyDescent="0.2">
      <c r="E64" s="104"/>
      <c r="F64" s="104"/>
      <c r="H64" s="105"/>
      <c r="I64" s="105"/>
      <c r="J64" s="105"/>
      <c r="K64" s="106"/>
      <c r="L64" s="106"/>
      <c r="M64" s="106"/>
      <c r="N64" s="106"/>
      <c r="O64" s="106"/>
      <c r="P64" s="106"/>
      <c r="Q64" s="106"/>
      <c r="R64" s="106"/>
      <c r="S64" s="106"/>
      <c r="T64" s="106"/>
      <c r="U64" s="106"/>
      <c r="V64" s="106"/>
      <c r="W64" s="106"/>
      <c r="X64" s="106"/>
      <c r="Y64" s="106"/>
      <c r="Z64" s="106"/>
      <c r="AA64" s="106"/>
      <c r="AB64" s="106"/>
      <c r="AC64" s="106"/>
      <c r="AD64" s="106"/>
      <c r="AE64" s="106"/>
      <c r="AF64" s="106"/>
      <c r="AG64" s="106"/>
      <c r="AH64" s="106"/>
      <c r="AI64" s="106"/>
      <c r="AJ64" s="106"/>
      <c r="AK64" s="106"/>
      <c r="AL64" s="106"/>
      <c r="AM64" s="106"/>
      <c r="AN64" s="106"/>
    </row>
    <row r="65" spans="5:40" x14ac:dyDescent="0.2">
      <c r="E65" s="104"/>
      <c r="F65" s="104"/>
      <c r="H65" s="105"/>
      <c r="I65" s="105"/>
      <c r="J65" s="105"/>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5:40" x14ac:dyDescent="0.2">
      <c r="E66" s="104"/>
      <c r="F66" s="104"/>
      <c r="H66" s="105"/>
      <c r="I66" s="105"/>
      <c r="J66" s="105"/>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5:40" x14ac:dyDescent="0.2">
      <c r="E67" s="104"/>
      <c r="F67" s="104"/>
      <c r="H67" s="105"/>
      <c r="I67" s="105"/>
      <c r="J67" s="105"/>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5:40" x14ac:dyDescent="0.2">
      <c r="E68" s="104"/>
      <c r="F68" s="104"/>
      <c r="H68" s="105"/>
      <c r="I68" s="105"/>
      <c r="J68" s="105"/>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5:40" x14ac:dyDescent="0.2">
      <c r="E69" s="104"/>
      <c r="F69" s="104"/>
      <c r="H69" s="105"/>
      <c r="I69" s="105"/>
      <c r="J69" s="105"/>
      <c r="K69" s="106"/>
      <c r="L69" s="106"/>
      <c r="M69" s="106"/>
      <c r="N69" s="106"/>
      <c r="O69" s="106"/>
      <c r="P69" s="106"/>
      <c r="Q69" s="106"/>
      <c r="R69" s="106"/>
      <c r="S69" s="106"/>
      <c r="T69" s="106"/>
      <c r="U69" s="106"/>
      <c r="V69" s="106"/>
      <c r="W69" s="106"/>
      <c r="X69" s="106"/>
      <c r="Y69" s="106"/>
      <c r="Z69" s="106"/>
      <c r="AA69" s="106"/>
      <c r="AB69" s="106"/>
      <c r="AC69" s="106"/>
      <c r="AD69" s="106"/>
      <c r="AE69" s="106"/>
      <c r="AF69" s="106"/>
      <c r="AG69" s="106"/>
      <c r="AH69" s="106"/>
      <c r="AI69" s="106"/>
      <c r="AJ69" s="106"/>
      <c r="AK69" s="106"/>
      <c r="AL69" s="106"/>
      <c r="AM69" s="106"/>
      <c r="AN69" s="106"/>
    </row>
    <row r="70" spans="5:40" x14ac:dyDescent="0.2">
      <c r="E70" s="104"/>
      <c r="F70" s="104"/>
      <c r="H70" s="105"/>
      <c r="I70" s="105"/>
      <c r="J70" s="105"/>
      <c r="K70" s="106"/>
      <c r="L70" s="106"/>
      <c r="M70" s="106"/>
      <c r="N70" s="106"/>
      <c r="O70" s="106"/>
      <c r="P70" s="106"/>
      <c r="Q70" s="106"/>
      <c r="R70" s="106"/>
      <c r="S70" s="106"/>
      <c r="T70" s="106"/>
      <c r="U70" s="106"/>
      <c r="V70" s="106"/>
      <c r="W70" s="106"/>
      <c r="X70" s="106"/>
      <c r="Y70" s="106"/>
      <c r="Z70" s="106"/>
      <c r="AA70" s="106"/>
      <c r="AB70" s="106"/>
      <c r="AC70" s="106"/>
      <c r="AD70" s="106"/>
      <c r="AE70" s="106"/>
      <c r="AF70" s="106"/>
      <c r="AG70" s="106"/>
      <c r="AH70" s="106"/>
      <c r="AI70" s="106"/>
      <c r="AJ70" s="106"/>
      <c r="AK70" s="106"/>
      <c r="AL70" s="106"/>
      <c r="AM70" s="106"/>
      <c r="AN70" s="106"/>
    </row>
    <row r="71" spans="5:40" x14ac:dyDescent="0.2">
      <c r="E71" s="104"/>
      <c r="F71" s="104"/>
      <c r="H71" s="105"/>
      <c r="I71" s="105"/>
      <c r="J71" s="105"/>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5:40" x14ac:dyDescent="0.2">
      <c r="E72" s="104"/>
      <c r="F72" s="104"/>
      <c r="H72" s="105"/>
      <c r="I72" s="105"/>
      <c r="J72" s="105"/>
      <c r="K72" s="106"/>
      <c r="L72" s="106"/>
      <c r="M72" s="106"/>
      <c r="N72" s="106"/>
      <c r="O72" s="106"/>
      <c r="P72" s="106"/>
      <c r="Q72" s="106"/>
      <c r="R72" s="106"/>
      <c r="S72" s="106"/>
      <c r="T72" s="106"/>
      <c r="U72" s="106"/>
      <c r="V72" s="106"/>
      <c r="W72" s="106"/>
      <c r="X72" s="106"/>
      <c r="Y72" s="106"/>
      <c r="Z72" s="106"/>
      <c r="AA72" s="106"/>
      <c r="AB72" s="106"/>
      <c r="AC72" s="106"/>
      <c r="AD72" s="106"/>
      <c r="AE72" s="106"/>
      <c r="AF72" s="106"/>
      <c r="AG72" s="106"/>
      <c r="AH72" s="106"/>
      <c r="AI72" s="106"/>
      <c r="AJ72" s="106"/>
      <c r="AK72" s="106"/>
      <c r="AL72" s="106"/>
      <c r="AM72" s="106"/>
      <c r="AN72" s="106"/>
    </row>
    <row r="73" spans="5:40" x14ac:dyDescent="0.2">
      <c r="E73" s="104"/>
      <c r="F73" s="104"/>
      <c r="H73" s="105"/>
      <c r="I73" s="105"/>
      <c r="J73" s="105"/>
      <c r="K73" s="106"/>
      <c r="L73" s="106"/>
      <c r="M73" s="106"/>
      <c r="N73" s="106"/>
      <c r="O73" s="106"/>
      <c r="P73" s="106"/>
      <c r="Q73" s="106"/>
      <c r="R73" s="106"/>
      <c r="S73" s="106"/>
      <c r="T73" s="106"/>
      <c r="U73" s="106"/>
      <c r="V73" s="106"/>
      <c r="W73" s="106"/>
      <c r="X73" s="106"/>
      <c r="Y73" s="106"/>
      <c r="Z73" s="106"/>
      <c r="AA73" s="106"/>
      <c r="AB73" s="106"/>
      <c r="AC73" s="106"/>
      <c r="AD73" s="106"/>
      <c r="AE73" s="106"/>
      <c r="AF73" s="106"/>
      <c r="AG73" s="106"/>
      <c r="AH73" s="106"/>
      <c r="AI73" s="106"/>
      <c r="AJ73" s="106"/>
      <c r="AK73" s="106"/>
      <c r="AL73" s="106"/>
      <c r="AM73" s="106"/>
      <c r="AN73" s="106"/>
    </row>
    <row r="74" spans="5:40" x14ac:dyDescent="0.2">
      <c r="E74" s="104"/>
      <c r="F74" s="104"/>
      <c r="H74" s="105"/>
      <c r="I74" s="105"/>
      <c r="J74" s="105"/>
      <c r="K74" s="106"/>
      <c r="L74" s="106"/>
      <c r="M74" s="106"/>
      <c r="N74" s="106"/>
      <c r="O74" s="106"/>
      <c r="P74" s="106"/>
      <c r="Q74" s="106"/>
      <c r="R74" s="106"/>
      <c r="S74" s="106"/>
      <c r="T74" s="106"/>
      <c r="U74" s="106"/>
      <c r="V74" s="106"/>
      <c r="W74" s="106"/>
      <c r="X74" s="106"/>
      <c r="Y74" s="106"/>
      <c r="Z74" s="106"/>
      <c r="AA74" s="106"/>
      <c r="AB74" s="106"/>
      <c r="AC74" s="106"/>
      <c r="AD74" s="106"/>
      <c r="AE74" s="106"/>
      <c r="AF74" s="106"/>
      <c r="AG74" s="106"/>
      <c r="AH74" s="106"/>
      <c r="AI74" s="106"/>
      <c r="AJ74" s="106"/>
      <c r="AK74" s="106"/>
      <c r="AL74" s="106"/>
      <c r="AM74" s="106"/>
      <c r="AN74" s="106"/>
    </row>
    <row r="75" spans="5:40" x14ac:dyDescent="0.2">
      <c r="E75" s="104"/>
      <c r="F75" s="104"/>
      <c r="H75" s="105"/>
      <c r="I75" s="105"/>
      <c r="J75" s="105"/>
      <c r="K75" s="106"/>
      <c r="L75" s="106"/>
      <c r="M75" s="106"/>
      <c r="N75" s="106"/>
      <c r="O75" s="106"/>
      <c r="P75" s="106"/>
      <c r="Q75" s="106"/>
      <c r="R75" s="106"/>
      <c r="S75" s="106"/>
      <c r="T75" s="106"/>
      <c r="U75" s="106"/>
      <c r="V75" s="106"/>
      <c r="W75" s="106"/>
      <c r="X75" s="106"/>
      <c r="Y75" s="106"/>
      <c r="Z75" s="106"/>
      <c r="AA75" s="106"/>
      <c r="AB75" s="106"/>
      <c r="AC75" s="106"/>
      <c r="AD75" s="106"/>
      <c r="AE75" s="106"/>
      <c r="AF75" s="106"/>
      <c r="AG75" s="106"/>
      <c r="AH75" s="106"/>
      <c r="AI75" s="106"/>
      <c r="AJ75" s="106"/>
      <c r="AK75" s="106"/>
      <c r="AL75" s="106"/>
      <c r="AM75" s="106"/>
      <c r="AN75" s="106"/>
    </row>
    <row r="76" spans="5:40" x14ac:dyDescent="0.2">
      <c r="E76" s="104"/>
      <c r="F76" s="104"/>
      <c r="H76" s="105"/>
      <c r="I76" s="105"/>
      <c r="J76" s="105"/>
      <c r="K76" s="106"/>
      <c r="L76" s="106"/>
      <c r="M76" s="106"/>
      <c r="N76" s="106"/>
      <c r="O76" s="106"/>
      <c r="P76" s="106"/>
      <c r="Q76" s="106"/>
      <c r="R76" s="106"/>
      <c r="S76" s="106"/>
      <c r="T76" s="106"/>
      <c r="U76" s="106"/>
      <c r="V76" s="106"/>
      <c r="W76" s="106"/>
      <c r="X76" s="106"/>
      <c r="Y76" s="106"/>
      <c r="Z76" s="106"/>
      <c r="AA76" s="106"/>
      <c r="AB76" s="106"/>
      <c r="AC76" s="106"/>
      <c r="AD76" s="106"/>
      <c r="AE76" s="106"/>
      <c r="AF76" s="106"/>
      <c r="AG76" s="106"/>
      <c r="AH76" s="106"/>
      <c r="AI76" s="106"/>
      <c r="AJ76" s="106"/>
      <c r="AK76" s="106"/>
      <c r="AL76" s="106"/>
      <c r="AM76" s="106"/>
      <c r="AN76" s="106"/>
    </row>
    <row r="77" spans="5:40" x14ac:dyDescent="0.2">
      <c r="E77" s="104"/>
      <c r="F77" s="104"/>
      <c r="H77" s="105"/>
      <c r="I77" s="105"/>
      <c r="J77" s="105"/>
      <c r="K77" s="106"/>
      <c r="L77" s="106"/>
      <c r="M77" s="106"/>
      <c r="N77" s="106"/>
      <c r="O77" s="106"/>
      <c r="P77" s="106"/>
      <c r="Q77" s="106"/>
      <c r="R77" s="106"/>
      <c r="S77" s="106"/>
      <c r="T77" s="106"/>
      <c r="U77" s="106"/>
      <c r="V77" s="106"/>
      <c r="W77" s="106"/>
      <c r="X77" s="106"/>
      <c r="Y77" s="106"/>
      <c r="Z77" s="106"/>
      <c r="AA77" s="106"/>
      <c r="AB77" s="106"/>
      <c r="AC77" s="106"/>
      <c r="AD77" s="106"/>
      <c r="AE77" s="106"/>
      <c r="AF77" s="106"/>
      <c r="AG77" s="106"/>
      <c r="AH77" s="106"/>
      <c r="AI77" s="106"/>
      <c r="AJ77" s="106"/>
      <c r="AK77" s="106"/>
      <c r="AL77" s="106"/>
      <c r="AM77" s="106"/>
      <c r="AN77" s="106"/>
    </row>
    <row r="78" spans="5:40" x14ac:dyDescent="0.2">
      <c r="E78" s="104"/>
      <c r="F78" s="104"/>
      <c r="H78" s="105"/>
      <c r="I78" s="105"/>
      <c r="J78" s="105"/>
      <c r="K78" s="106"/>
      <c r="L78" s="106"/>
      <c r="M78" s="106"/>
      <c r="N78" s="106"/>
      <c r="O78" s="106"/>
      <c r="P78" s="106"/>
      <c r="Q78" s="106"/>
      <c r="R78" s="106"/>
      <c r="S78" s="106"/>
      <c r="T78" s="106"/>
      <c r="U78" s="106"/>
      <c r="V78" s="106"/>
      <c r="W78" s="106"/>
      <c r="X78" s="106"/>
      <c r="Y78" s="106"/>
      <c r="Z78" s="106"/>
      <c r="AA78" s="106"/>
      <c r="AB78" s="106"/>
      <c r="AC78" s="106"/>
      <c r="AD78" s="106"/>
      <c r="AE78" s="106"/>
      <c r="AF78" s="106"/>
      <c r="AG78" s="106"/>
      <c r="AH78" s="106"/>
      <c r="AI78" s="106"/>
      <c r="AJ78" s="106"/>
      <c r="AK78" s="106"/>
      <c r="AL78" s="106"/>
      <c r="AM78" s="106"/>
      <c r="AN78" s="106"/>
    </row>
    <row r="79" spans="5:40" x14ac:dyDescent="0.2">
      <c r="E79" s="104"/>
      <c r="F79" s="104"/>
      <c r="H79" s="105"/>
      <c r="I79" s="105"/>
      <c r="J79" s="105"/>
      <c r="K79" s="106"/>
      <c r="L79" s="106"/>
      <c r="M79" s="106"/>
      <c r="N79" s="106"/>
      <c r="O79" s="106"/>
      <c r="P79" s="106"/>
      <c r="Q79" s="106"/>
      <c r="R79" s="106"/>
      <c r="S79" s="106"/>
      <c r="T79" s="106"/>
      <c r="U79" s="106"/>
      <c r="V79" s="106"/>
      <c r="W79" s="106"/>
      <c r="X79" s="106"/>
      <c r="Y79" s="106"/>
      <c r="Z79" s="106"/>
      <c r="AA79" s="106"/>
      <c r="AB79" s="106"/>
      <c r="AC79" s="106"/>
      <c r="AD79" s="106"/>
      <c r="AE79" s="106"/>
      <c r="AF79" s="106"/>
      <c r="AG79" s="106"/>
      <c r="AH79" s="106"/>
      <c r="AI79" s="106"/>
      <c r="AJ79" s="106"/>
      <c r="AK79" s="106"/>
      <c r="AL79" s="106"/>
      <c r="AM79" s="106"/>
      <c r="AN79" s="106"/>
    </row>
    <row r="80" spans="5:40" x14ac:dyDescent="0.2">
      <c r="E80" s="104"/>
      <c r="F80" s="104"/>
      <c r="H80" s="105"/>
      <c r="I80" s="105"/>
      <c r="J80" s="105"/>
      <c r="K80" s="106"/>
      <c r="L80" s="106"/>
      <c r="M80" s="106"/>
      <c r="N80" s="106"/>
      <c r="O80" s="106"/>
      <c r="P80" s="106"/>
      <c r="Q80" s="106"/>
      <c r="R80" s="106"/>
      <c r="S80" s="106"/>
      <c r="T80" s="106"/>
      <c r="U80" s="106"/>
      <c r="V80" s="106"/>
      <c r="W80" s="106"/>
      <c r="X80" s="106"/>
      <c r="Y80" s="106"/>
      <c r="Z80" s="106"/>
      <c r="AA80" s="106"/>
      <c r="AB80" s="106"/>
      <c r="AC80" s="106"/>
      <c r="AD80" s="106"/>
      <c r="AE80" s="106"/>
      <c r="AF80" s="106"/>
      <c r="AG80" s="106"/>
      <c r="AH80" s="106"/>
      <c r="AI80" s="106"/>
      <c r="AJ80" s="106"/>
      <c r="AK80" s="106"/>
      <c r="AL80" s="106"/>
      <c r="AM80" s="106"/>
      <c r="AN80" s="106"/>
    </row>
    <row r="81" spans="5:40" x14ac:dyDescent="0.2">
      <c r="E81" s="104"/>
      <c r="F81" s="104"/>
      <c r="H81" s="105"/>
      <c r="I81" s="105"/>
      <c r="J81" s="105"/>
      <c r="K81" s="106"/>
      <c r="L81" s="106"/>
      <c r="M81" s="106"/>
      <c r="N81" s="106"/>
      <c r="O81" s="106"/>
      <c r="P81" s="106"/>
      <c r="Q81" s="106"/>
      <c r="R81" s="106"/>
      <c r="S81" s="106"/>
      <c r="T81" s="106"/>
      <c r="U81" s="106"/>
      <c r="V81" s="106"/>
      <c r="W81" s="106"/>
      <c r="X81" s="106"/>
      <c r="Y81" s="106"/>
      <c r="Z81" s="106"/>
      <c r="AA81" s="106"/>
      <c r="AB81" s="106"/>
      <c r="AC81" s="106"/>
      <c r="AD81" s="106"/>
      <c r="AE81" s="106"/>
      <c r="AF81" s="106"/>
      <c r="AG81" s="106"/>
      <c r="AH81" s="106"/>
      <c r="AI81" s="106"/>
      <c r="AJ81" s="106"/>
      <c r="AK81" s="106"/>
      <c r="AL81" s="106"/>
      <c r="AM81" s="106"/>
      <c r="AN81" s="106"/>
    </row>
    <row r="82" spans="5:40" x14ac:dyDescent="0.2">
      <c r="E82" s="104"/>
      <c r="F82" s="104"/>
      <c r="H82" s="105"/>
      <c r="I82" s="105"/>
      <c r="J82" s="105"/>
      <c r="K82" s="106"/>
      <c r="L82" s="106"/>
      <c r="M82" s="106"/>
      <c r="N82" s="106"/>
      <c r="O82" s="106"/>
      <c r="P82" s="106"/>
      <c r="Q82" s="106"/>
      <c r="R82" s="106"/>
      <c r="S82" s="106"/>
      <c r="T82" s="106"/>
      <c r="U82" s="106"/>
      <c r="V82" s="106"/>
      <c r="W82" s="106"/>
      <c r="X82" s="106"/>
      <c r="Y82" s="106"/>
      <c r="Z82" s="106"/>
      <c r="AA82" s="106"/>
      <c r="AB82" s="106"/>
      <c r="AC82" s="106"/>
      <c r="AD82" s="106"/>
      <c r="AE82" s="106"/>
      <c r="AF82" s="106"/>
      <c r="AG82" s="106"/>
      <c r="AH82" s="106"/>
      <c r="AI82" s="106"/>
      <c r="AJ82" s="106"/>
      <c r="AK82" s="106"/>
      <c r="AL82" s="106"/>
      <c r="AM82" s="106"/>
      <c r="AN82" s="106"/>
    </row>
    <row r="83" spans="5:40" x14ac:dyDescent="0.2">
      <c r="E83" s="104"/>
      <c r="F83" s="104"/>
      <c r="H83" s="105"/>
      <c r="I83" s="105"/>
      <c r="J83" s="105"/>
      <c r="K83" s="106"/>
      <c r="L83" s="106"/>
      <c r="M83" s="106"/>
      <c r="N83" s="106"/>
      <c r="O83" s="106"/>
      <c r="P83" s="106"/>
      <c r="Q83" s="106"/>
      <c r="R83" s="106"/>
      <c r="S83" s="106"/>
      <c r="T83" s="106"/>
      <c r="U83" s="106"/>
      <c r="V83" s="106"/>
      <c r="W83" s="106"/>
      <c r="X83" s="106"/>
      <c r="Y83" s="106"/>
      <c r="Z83" s="106"/>
      <c r="AA83" s="106"/>
      <c r="AB83" s="106"/>
      <c r="AC83" s="106"/>
      <c r="AD83" s="106"/>
      <c r="AE83" s="106"/>
      <c r="AF83" s="106"/>
      <c r="AG83" s="106"/>
      <c r="AH83" s="106"/>
      <c r="AI83" s="106"/>
      <c r="AJ83" s="106"/>
      <c r="AK83" s="106"/>
      <c r="AL83" s="106"/>
      <c r="AM83" s="106"/>
      <c r="AN83" s="106"/>
    </row>
    <row r="84" spans="5:40" x14ac:dyDescent="0.2">
      <c r="E84" s="104"/>
      <c r="F84" s="104"/>
      <c r="H84" s="105"/>
      <c r="I84" s="105"/>
      <c r="J84" s="105"/>
      <c r="K84" s="106"/>
      <c r="L84" s="106"/>
      <c r="M84" s="106"/>
      <c r="N84" s="106"/>
      <c r="O84" s="106"/>
      <c r="P84" s="106"/>
      <c r="Q84" s="106"/>
      <c r="R84" s="106"/>
      <c r="S84" s="106"/>
      <c r="T84" s="106"/>
      <c r="U84" s="106"/>
      <c r="V84" s="106"/>
      <c r="W84" s="106"/>
      <c r="X84" s="106"/>
      <c r="Y84" s="106"/>
      <c r="Z84" s="106"/>
      <c r="AA84" s="106"/>
      <c r="AB84" s="106"/>
      <c r="AC84" s="106"/>
      <c r="AD84" s="106"/>
      <c r="AE84" s="106"/>
      <c r="AF84" s="106"/>
      <c r="AG84" s="106"/>
      <c r="AH84" s="106"/>
      <c r="AI84" s="106"/>
      <c r="AJ84" s="106"/>
      <c r="AK84" s="106"/>
      <c r="AL84" s="106"/>
      <c r="AM84" s="106"/>
      <c r="AN84" s="106"/>
    </row>
    <row r="85" spans="5:40" x14ac:dyDescent="0.2">
      <c r="E85" s="104"/>
      <c r="F85" s="104"/>
      <c r="H85" s="105"/>
      <c r="I85" s="105"/>
      <c r="J85" s="105"/>
      <c r="K85" s="106"/>
      <c r="L85" s="106"/>
      <c r="M85" s="106"/>
      <c r="N85" s="106"/>
      <c r="O85" s="106"/>
      <c r="P85" s="106"/>
      <c r="Q85" s="106"/>
      <c r="R85" s="106"/>
      <c r="S85" s="106"/>
      <c r="T85" s="106"/>
      <c r="U85" s="106"/>
      <c r="V85" s="106"/>
      <c r="W85" s="106"/>
      <c r="X85" s="106"/>
      <c r="Y85" s="106"/>
      <c r="Z85" s="106"/>
      <c r="AA85" s="106"/>
      <c r="AB85" s="106"/>
      <c r="AC85" s="106"/>
      <c r="AD85" s="106"/>
      <c r="AE85" s="106"/>
      <c r="AF85" s="106"/>
      <c r="AG85" s="106"/>
      <c r="AH85" s="106"/>
      <c r="AI85" s="106"/>
      <c r="AJ85" s="106"/>
      <c r="AK85" s="106"/>
      <c r="AL85" s="106"/>
      <c r="AM85" s="106"/>
      <c r="AN85" s="106"/>
    </row>
    <row r="86" spans="5:40" x14ac:dyDescent="0.2">
      <c r="E86" s="104"/>
      <c r="F86" s="104"/>
      <c r="H86" s="105"/>
      <c r="I86" s="105"/>
      <c r="J86" s="105"/>
      <c r="K86" s="106"/>
      <c r="L86" s="106"/>
      <c r="M86" s="106"/>
      <c r="N86" s="106"/>
      <c r="O86" s="106"/>
      <c r="P86" s="106"/>
      <c r="Q86" s="106"/>
      <c r="R86" s="106"/>
      <c r="S86" s="106"/>
      <c r="T86" s="106"/>
      <c r="U86" s="106"/>
      <c r="V86" s="106"/>
      <c r="W86" s="106"/>
      <c r="X86" s="106"/>
      <c r="Y86" s="106"/>
      <c r="Z86" s="106"/>
      <c r="AA86" s="106"/>
      <c r="AB86" s="106"/>
      <c r="AC86" s="106"/>
      <c r="AD86" s="106"/>
      <c r="AE86" s="106"/>
      <c r="AF86" s="106"/>
      <c r="AG86" s="106"/>
      <c r="AH86" s="106"/>
      <c r="AI86" s="106"/>
      <c r="AJ86" s="106"/>
      <c r="AK86" s="106"/>
      <c r="AL86" s="106"/>
      <c r="AM86" s="106"/>
      <c r="AN86" s="106"/>
    </row>
    <row r="87" spans="5:40" x14ac:dyDescent="0.2">
      <c r="E87" s="104"/>
      <c r="F87" s="104"/>
      <c r="H87" s="105"/>
      <c r="I87" s="105"/>
      <c r="J87" s="105"/>
      <c r="K87" s="106"/>
      <c r="L87" s="106"/>
      <c r="M87" s="106"/>
      <c r="N87" s="106"/>
      <c r="O87" s="106"/>
      <c r="P87" s="106"/>
      <c r="Q87" s="106"/>
      <c r="R87" s="106"/>
      <c r="S87" s="106"/>
      <c r="T87" s="106"/>
      <c r="U87" s="106"/>
      <c r="V87" s="106"/>
      <c r="W87" s="106"/>
      <c r="X87" s="106"/>
      <c r="Y87" s="106"/>
      <c r="Z87" s="106"/>
      <c r="AA87" s="106"/>
      <c r="AB87" s="106"/>
      <c r="AC87" s="106"/>
      <c r="AD87" s="106"/>
      <c r="AE87" s="106"/>
      <c r="AF87" s="106"/>
      <c r="AG87" s="106"/>
      <c r="AH87" s="106"/>
      <c r="AI87" s="106"/>
      <c r="AJ87" s="106"/>
      <c r="AK87" s="106"/>
      <c r="AL87" s="106"/>
      <c r="AM87" s="106"/>
      <c r="AN87" s="106"/>
    </row>
    <row r="88" spans="5:40" x14ac:dyDescent="0.2">
      <c r="E88" s="104"/>
      <c r="F88" s="104"/>
      <c r="H88" s="105"/>
      <c r="I88" s="105"/>
      <c r="J88" s="105"/>
      <c r="K88" s="106"/>
      <c r="L88" s="106"/>
      <c r="M88" s="106"/>
      <c r="N88" s="106"/>
      <c r="O88" s="106"/>
      <c r="P88" s="106"/>
      <c r="Q88" s="106"/>
      <c r="R88" s="106"/>
      <c r="S88" s="106"/>
      <c r="T88" s="106"/>
      <c r="U88" s="106"/>
      <c r="V88" s="106"/>
      <c r="W88" s="106"/>
      <c r="X88" s="106"/>
      <c r="Y88" s="106"/>
      <c r="Z88" s="106"/>
      <c r="AA88" s="106"/>
      <c r="AB88" s="106"/>
      <c r="AC88" s="106"/>
      <c r="AD88" s="106"/>
      <c r="AE88" s="106"/>
      <c r="AF88" s="106"/>
      <c r="AG88" s="106"/>
      <c r="AH88" s="106"/>
      <c r="AI88" s="106"/>
      <c r="AJ88" s="106"/>
      <c r="AK88" s="106"/>
      <c r="AL88" s="106"/>
      <c r="AM88" s="106"/>
      <c r="AN88" s="106"/>
    </row>
    <row r="89" spans="5:40" x14ac:dyDescent="0.2">
      <c r="E89" s="104"/>
      <c r="F89" s="104"/>
      <c r="H89" s="105"/>
      <c r="I89" s="105"/>
      <c r="J89" s="105"/>
      <c r="K89" s="106"/>
      <c r="L89" s="106"/>
      <c r="M89" s="106"/>
      <c r="N89" s="106"/>
      <c r="O89" s="106"/>
      <c r="P89" s="106"/>
      <c r="Q89" s="106"/>
      <c r="R89" s="106"/>
      <c r="S89" s="106"/>
      <c r="T89" s="106"/>
      <c r="U89" s="106"/>
      <c r="V89" s="106"/>
      <c r="W89" s="106"/>
      <c r="X89" s="106"/>
      <c r="Y89" s="106"/>
      <c r="Z89" s="106"/>
      <c r="AA89" s="106"/>
      <c r="AB89" s="106"/>
      <c r="AC89" s="106"/>
      <c r="AD89" s="106"/>
      <c r="AE89" s="106"/>
      <c r="AF89" s="106"/>
      <c r="AG89" s="106"/>
      <c r="AH89" s="106"/>
      <c r="AI89" s="106"/>
      <c r="AJ89" s="106"/>
      <c r="AK89" s="106"/>
      <c r="AL89" s="106"/>
      <c r="AM89" s="106"/>
      <c r="AN89" s="106"/>
    </row>
    <row r="90" spans="5:40" x14ac:dyDescent="0.2">
      <c r="E90" s="104"/>
      <c r="F90" s="104"/>
      <c r="H90" s="105"/>
      <c r="I90" s="105"/>
      <c r="J90" s="105"/>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5:40" x14ac:dyDescent="0.2">
      <c r="E91" s="104"/>
      <c r="F91" s="104"/>
      <c r="H91" s="105"/>
      <c r="I91" s="105"/>
      <c r="J91" s="105"/>
      <c r="K91" s="106"/>
      <c r="L91" s="106"/>
      <c r="M91" s="106"/>
      <c r="N91" s="106"/>
      <c r="O91" s="106"/>
      <c r="P91" s="106"/>
      <c r="Q91" s="106"/>
      <c r="R91" s="106"/>
      <c r="S91" s="106"/>
      <c r="T91" s="106"/>
      <c r="U91" s="106"/>
      <c r="V91" s="106"/>
      <c r="W91" s="106"/>
      <c r="X91" s="106"/>
      <c r="Y91" s="106"/>
      <c r="Z91" s="106"/>
      <c r="AA91" s="106"/>
      <c r="AB91" s="106"/>
      <c r="AC91" s="106"/>
      <c r="AD91" s="106"/>
      <c r="AE91" s="106"/>
      <c r="AF91" s="106"/>
      <c r="AG91" s="106"/>
      <c r="AH91" s="106"/>
      <c r="AI91" s="106"/>
      <c r="AJ91" s="106"/>
      <c r="AK91" s="106"/>
      <c r="AL91" s="106"/>
      <c r="AM91" s="106"/>
      <c r="AN91" s="106"/>
    </row>
    <row r="92" spans="5:40" x14ac:dyDescent="0.2">
      <c r="E92" s="104"/>
      <c r="F92" s="104"/>
      <c r="H92" s="105"/>
      <c r="I92" s="105"/>
      <c r="J92" s="105"/>
      <c r="K92" s="106"/>
      <c r="L92" s="106"/>
      <c r="M92" s="106"/>
      <c r="N92" s="106"/>
      <c r="O92" s="106"/>
      <c r="P92" s="106"/>
      <c r="Q92" s="106"/>
      <c r="R92" s="106"/>
      <c r="S92" s="106"/>
      <c r="T92" s="106"/>
      <c r="U92" s="106"/>
      <c r="V92" s="106"/>
      <c r="W92" s="106"/>
      <c r="X92" s="106"/>
      <c r="Y92" s="106"/>
      <c r="Z92" s="106"/>
      <c r="AA92" s="106"/>
      <c r="AB92" s="106"/>
      <c r="AC92" s="106"/>
      <c r="AD92" s="106"/>
      <c r="AE92" s="106"/>
      <c r="AF92" s="106"/>
      <c r="AG92" s="106"/>
      <c r="AH92" s="106"/>
      <c r="AI92" s="106"/>
      <c r="AJ92" s="106"/>
      <c r="AK92" s="106"/>
      <c r="AL92" s="106"/>
      <c r="AM92" s="106"/>
      <c r="AN92" s="106"/>
    </row>
    <row r="93" spans="5:40" x14ac:dyDescent="0.2">
      <c r="E93" s="104"/>
      <c r="F93" s="104"/>
      <c r="H93" s="105"/>
      <c r="I93" s="105"/>
      <c r="J93" s="105"/>
      <c r="K93" s="106"/>
      <c r="L93" s="106"/>
      <c r="M93" s="106"/>
      <c r="N93" s="106"/>
      <c r="O93" s="106"/>
      <c r="P93" s="106"/>
      <c r="Q93" s="106"/>
      <c r="R93" s="106"/>
      <c r="S93" s="106"/>
      <c r="T93" s="106"/>
      <c r="U93" s="106"/>
      <c r="V93" s="106"/>
      <c r="W93" s="106"/>
      <c r="X93" s="106"/>
      <c r="Y93" s="106"/>
      <c r="Z93" s="106"/>
      <c r="AA93" s="106"/>
      <c r="AB93" s="106"/>
      <c r="AC93" s="106"/>
      <c r="AD93" s="106"/>
      <c r="AE93" s="106"/>
      <c r="AF93" s="106"/>
      <c r="AG93" s="106"/>
      <c r="AH93" s="106"/>
      <c r="AI93" s="106"/>
      <c r="AJ93" s="106"/>
      <c r="AK93" s="106"/>
      <c r="AL93" s="106"/>
      <c r="AM93" s="106"/>
      <c r="AN93" s="106"/>
    </row>
    <row r="94" spans="5:40" x14ac:dyDescent="0.2">
      <c r="E94" s="104"/>
      <c r="F94" s="104"/>
      <c r="H94" s="105"/>
      <c r="I94" s="105"/>
      <c r="J94" s="105"/>
      <c r="K94" s="106"/>
      <c r="L94" s="106"/>
      <c r="M94" s="106"/>
      <c r="N94" s="106"/>
      <c r="O94" s="106"/>
      <c r="P94" s="106"/>
      <c r="Q94" s="106"/>
      <c r="R94" s="106"/>
      <c r="S94" s="106"/>
      <c r="T94" s="106"/>
      <c r="U94" s="106"/>
      <c r="V94" s="106"/>
      <c r="W94" s="106"/>
      <c r="X94" s="106"/>
      <c r="Y94" s="106"/>
      <c r="Z94" s="106"/>
      <c r="AA94" s="106"/>
      <c r="AB94" s="106"/>
      <c r="AC94" s="106"/>
      <c r="AD94" s="106"/>
      <c r="AE94" s="106"/>
      <c r="AF94" s="106"/>
      <c r="AG94" s="106"/>
      <c r="AH94" s="106"/>
      <c r="AI94" s="106"/>
      <c r="AJ94" s="106"/>
      <c r="AK94" s="106"/>
      <c r="AL94" s="106"/>
      <c r="AM94" s="106"/>
      <c r="AN94" s="106"/>
    </row>
    <row r="95" spans="5:40" x14ac:dyDescent="0.2">
      <c r="E95" s="104"/>
      <c r="F95" s="104"/>
      <c r="H95" s="105"/>
      <c r="I95" s="105"/>
      <c r="J95" s="105"/>
      <c r="K95" s="106"/>
      <c r="L95" s="106"/>
      <c r="M95" s="106"/>
      <c r="N95" s="106"/>
      <c r="O95" s="106"/>
      <c r="P95" s="106"/>
      <c r="Q95" s="106"/>
      <c r="R95" s="106"/>
      <c r="S95" s="106"/>
      <c r="T95" s="106"/>
      <c r="U95" s="106"/>
      <c r="V95" s="106"/>
      <c r="W95" s="106"/>
      <c r="X95" s="106"/>
      <c r="Y95" s="106"/>
      <c r="Z95" s="106"/>
      <c r="AA95" s="106"/>
      <c r="AB95" s="106"/>
      <c r="AC95" s="106"/>
      <c r="AD95" s="106"/>
      <c r="AE95" s="106"/>
      <c r="AF95" s="106"/>
      <c r="AG95" s="106"/>
      <c r="AH95" s="106"/>
      <c r="AI95" s="106"/>
      <c r="AJ95" s="106"/>
      <c r="AK95" s="106"/>
      <c r="AL95" s="106"/>
      <c r="AM95" s="106"/>
      <c r="AN95" s="106"/>
    </row>
    <row r="96" spans="5:40" x14ac:dyDescent="0.2">
      <c r="E96" s="104"/>
      <c r="F96" s="104"/>
      <c r="H96" s="105"/>
      <c r="I96" s="105"/>
      <c r="J96" s="105"/>
      <c r="K96" s="106"/>
      <c r="L96" s="106"/>
      <c r="M96" s="106"/>
      <c r="N96" s="106"/>
      <c r="O96" s="106"/>
      <c r="P96" s="106"/>
      <c r="Q96" s="106"/>
      <c r="R96" s="106"/>
      <c r="S96" s="106"/>
      <c r="T96" s="106"/>
      <c r="U96" s="106"/>
      <c r="V96" s="106"/>
      <c r="W96" s="106"/>
      <c r="X96" s="106"/>
      <c r="Y96" s="106"/>
      <c r="Z96" s="106"/>
      <c r="AA96" s="106"/>
      <c r="AB96" s="106"/>
      <c r="AC96" s="106"/>
      <c r="AD96" s="106"/>
      <c r="AE96" s="106"/>
      <c r="AF96" s="106"/>
      <c r="AG96" s="106"/>
      <c r="AH96" s="106"/>
      <c r="AI96" s="106"/>
      <c r="AJ96" s="106"/>
      <c r="AK96" s="106"/>
      <c r="AL96" s="106"/>
      <c r="AM96" s="106"/>
      <c r="AN96" s="106"/>
    </row>
    <row r="97" spans="5:40" x14ac:dyDescent="0.2">
      <c r="E97" s="104"/>
      <c r="F97" s="104"/>
      <c r="H97" s="105"/>
      <c r="I97" s="105"/>
      <c r="J97" s="105"/>
      <c r="K97" s="106"/>
      <c r="L97" s="106"/>
      <c r="M97" s="106"/>
      <c r="N97" s="106"/>
      <c r="O97" s="106"/>
      <c r="P97" s="106"/>
      <c r="Q97" s="106"/>
      <c r="R97" s="106"/>
      <c r="S97" s="106"/>
      <c r="T97" s="106"/>
      <c r="U97" s="106"/>
      <c r="V97" s="106"/>
      <c r="W97" s="106"/>
      <c r="X97" s="106"/>
      <c r="Y97" s="106"/>
      <c r="Z97" s="106"/>
      <c r="AA97" s="106"/>
      <c r="AB97" s="106"/>
      <c r="AC97" s="106"/>
      <c r="AD97" s="106"/>
      <c r="AE97" s="106"/>
      <c r="AF97" s="106"/>
      <c r="AG97" s="106"/>
      <c r="AH97" s="106"/>
      <c r="AI97" s="106"/>
      <c r="AJ97" s="106"/>
      <c r="AK97" s="106"/>
      <c r="AL97" s="106"/>
      <c r="AM97" s="106"/>
      <c r="AN97" s="106"/>
    </row>
    <row r="98" spans="5:40" x14ac:dyDescent="0.2">
      <c r="E98" s="104"/>
      <c r="F98" s="104"/>
      <c r="H98" s="105"/>
      <c r="I98" s="105"/>
      <c r="J98" s="105"/>
      <c r="K98" s="106"/>
      <c r="L98" s="106"/>
      <c r="M98" s="106"/>
      <c r="N98" s="106"/>
      <c r="O98" s="106"/>
      <c r="P98" s="106"/>
      <c r="Q98" s="106"/>
      <c r="R98" s="106"/>
      <c r="S98" s="106"/>
      <c r="T98" s="106"/>
      <c r="U98" s="106"/>
      <c r="V98" s="106"/>
      <c r="W98" s="106"/>
      <c r="X98" s="106"/>
      <c r="Y98" s="106"/>
      <c r="Z98" s="106"/>
      <c r="AA98" s="106"/>
      <c r="AB98" s="106"/>
      <c r="AC98" s="106"/>
      <c r="AD98" s="106"/>
      <c r="AE98" s="106"/>
      <c r="AF98" s="106"/>
      <c r="AG98" s="106"/>
      <c r="AH98" s="106"/>
      <c r="AI98" s="106"/>
      <c r="AJ98" s="106"/>
      <c r="AK98" s="106"/>
      <c r="AL98" s="106"/>
      <c r="AM98" s="106"/>
      <c r="AN98" s="106"/>
    </row>
    <row r="99" spans="5:40" x14ac:dyDescent="0.2">
      <c r="E99" s="104"/>
      <c r="F99" s="104"/>
      <c r="H99" s="105"/>
      <c r="I99" s="105"/>
      <c r="J99" s="105"/>
      <c r="K99" s="106"/>
      <c r="L99" s="106"/>
      <c r="M99" s="106"/>
      <c r="N99" s="106"/>
      <c r="O99" s="106"/>
      <c r="P99" s="106"/>
      <c r="Q99" s="106"/>
      <c r="R99" s="106"/>
      <c r="S99" s="106"/>
      <c r="T99" s="106"/>
      <c r="U99" s="106"/>
      <c r="V99" s="106"/>
      <c r="W99" s="106"/>
      <c r="X99" s="106"/>
      <c r="Y99" s="106"/>
      <c r="Z99" s="106"/>
      <c r="AA99" s="106"/>
      <c r="AB99" s="106"/>
      <c r="AC99" s="106"/>
      <c r="AD99" s="106"/>
      <c r="AE99" s="106"/>
      <c r="AF99" s="106"/>
      <c r="AG99" s="106"/>
      <c r="AH99" s="106"/>
      <c r="AI99" s="106"/>
      <c r="AJ99" s="106"/>
      <c r="AK99" s="106"/>
      <c r="AL99" s="106"/>
      <c r="AM99" s="106"/>
      <c r="AN99" s="106"/>
    </row>
    <row r="100" spans="5:40" x14ac:dyDescent="0.2">
      <c r="E100" s="104"/>
      <c r="F100" s="104"/>
      <c r="H100" s="105"/>
      <c r="I100" s="105"/>
      <c r="J100" s="105"/>
      <c r="K100" s="106"/>
      <c r="L100" s="106"/>
      <c r="M100" s="106"/>
      <c r="N100" s="106"/>
      <c r="O100" s="106"/>
      <c r="P100" s="106"/>
      <c r="Q100" s="106"/>
      <c r="R100" s="106"/>
      <c r="S100" s="106"/>
      <c r="T100" s="106"/>
      <c r="U100" s="106"/>
      <c r="V100" s="106"/>
      <c r="W100" s="106"/>
      <c r="X100" s="106"/>
      <c r="Y100" s="106"/>
      <c r="Z100" s="106"/>
      <c r="AA100" s="106"/>
      <c r="AB100" s="106"/>
      <c r="AC100" s="106"/>
      <c r="AD100" s="106"/>
      <c r="AE100" s="106"/>
      <c r="AF100" s="106"/>
      <c r="AG100" s="106"/>
      <c r="AH100" s="106"/>
      <c r="AI100" s="106"/>
      <c r="AJ100" s="106"/>
      <c r="AK100" s="106"/>
      <c r="AL100" s="106"/>
      <c r="AM100" s="106"/>
      <c r="AN100" s="106"/>
    </row>
    <row r="101" spans="5:40" x14ac:dyDescent="0.2">
      <c r="E101" s="104"/>
      <c r="F101" s="104"/>
      <c r="H101" s="105"/>
      <c r="I101" s="105"/>
      <c r="J101" s="105"/>
      <c r="K101" s="106"/>
      <c r="L101" s="106"/>
      <c r="M101" s="106"/>
      <c r="N101" s="106"/>
      <c r="O101" s="106"/>
      <c r="P101" s="106"/>
      <c r="Q101" s="106"/>
      <c r="R101" s="106"/>
      <c r="S101" s="106"/>
      <c r="T101" s="106"/>
      <c r="U101" s="106"/>
      <c r="V101" s="106"/>
      <c r="W101" s="106"/>
      <c r="X101" s="106"/>
      <c r="Y101" s="106"/>
      <c r="Z101" s="106"/>
      <c r="AA101" s="106"/>
      <c r="AB101" s="106"/>
      <c r="AC101" s="106"/>
      <c r="AD101" s="106"/>
      <c r="AE101" s="106"/>
      <c r="AF101" s="106"/>
      <c r="AG101" s="106"/>
      <c r="AH101" s="106"/>
      <c r="AI101" s="106"/>
      <c r="AJ101" s="106"/>
      <c r="AK101" s="106"/>
      <c r="AL101" s="106"/>
      <c r="AM101" s="106"/>
      <c r="AN101" s="106"/>
    </row>
  </sheetData>
  <dataConsolidate/>
  <mergeCells count="65">
    <mergeCell ref="AH11:AL11"/>
    <mergeCell ref="AH12:AJ12"/>
    <mergeCell ref="AK12:AL12"/>
    <mergeCell ref="AI13:AI14"/>
    <mergeCell ref="AF13:AF14"/>
    <mergeCell ref="AG13:AG14"/>
    <mergeCell ref="AC11:AG11"/>
    <mergeCell ref="AL13:AL14"/>
    <mergeCell ref="AE13:AE14"/>
    <mergeCell ref="AH13:AH14"/>
    <mergeCell ref="AJ13:AJ14"/>
    <mergeCell ref="AK13:AK14"/>
    <mergeCell ref="B15:B25"/>
    <mergeCell ref="C15:C21"/>
    <mergeCell ref="D16:D19"/>
    <mergeCell ref="D20:D21"/>
    <mergeCell ref="C23:C25"/>
    <mergeCell ref="D23:D25"/>
    <mergeCell ref="M13:M14"/>
    <mergeCell ref="N13:N14"/>
    <mergeCell ref="O13:O14"/>
    <mergeCell ref="AD13:AD14"/>
    <mergeCell ref="Q13:Q14"/>
    <mergeCell ref="R13:R14"/>
    <mergeCell ref="S13:S14"/>
    <mergeCell ref="T13:T14"/>
    <mergeCell ref="U13:U14"/>
    <mergeCell ref="V13:V14"/>
    <mergeCell ref="W13:W14"/>
    <mergeCell ref="X13:X14"/>
    <mergeCell ref="Z13:Z14"/>
    <mergeCell ref="AA13:AA14"/>
    <mergeCell ref="AC13:AC14"/>
    <mergeCell ref="AM11:AM14"/>
    <mergeCell ref="AN11:AN14"/>
    <mergeCell ref="AO11:AO14"/>
    <mergeCell ref="I12:K12"/>
    <mergeCell ref="L12:M12"/>
    <mergeCell ref="N12:P12"/>
    <mergeCell ref="Q12:R12"/>
    <mergeCell ref="S12:T12"/>
    <mergeCell ref="U12:V12"/>
    <mergeCell ref="W12:Y12"/>
    <mergeCell ref="I11:M11"/>
    <mergeCell ref="N11:R11"/>
    <mergeCell ref="S11:V11"/>
    <mergeCell ref="W11:AA11"/>
    <mergeCell ref="AB11:AB14"/>
    <mergeCell ref="J13:J14"/>
    <mergeCell ref="Z12:AA12"/>
    <mergeCell ref="AC12:AE12"/>
    <mergeCell ref="AF12:AG12"/>
    <mergeCell ref="I13:I14"/>
    <mergeCell ref="B4:AG4"/>
    <mergeCell ref="B5:AG5"/>
    <mergeCell ref="B6:AG6"/>
    <mergeCell ref="D10:J10"/>
    <mergeCell ref="B11:B14"/>
    <mergeCell ref="C11:C14"/>
    <mergeCell ref="D11:D14"/>
    <mergeCell ref="E11:F13"/>
    <mergeCell ref="G11:G14"/>
    <mergeCell ref="H11:H14"/>
    <mergeCell ref="P13:P14"/>
    <mergeCell ref="L13:L14"/>
  </mergeCells>
  <printOptions horizontalCentered="1"/>
  <pageMargins left="0.98425196850393704" right="0.39370078740157499" top="0.39370078740157499" bottom="0.39370078740157499" header="0.31496062992126" footer="0.31496062992126"/>
  <pageSetup paperSize="14" scale="34" pageOrder="overThenDown" orientation="landscape" r:id="rId1"/>
  <headerFooter>
    <oddHeader>&amp;F</oddHead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756ED3-74C0-4E49-BE5D-8F61C62E9A1F}">
  <dimension ref="A1:I8"/>
  <sheetViews>
    <sheetView zoomScale="70" zoomScaleNormal="70" workbookViewId="0">
      <selection activeCell="G4" sqref="G4:G5"/>
    </sheetView>
  </sheetViews>
  <sheetFormatPr baseColWidth="10" defaultRowHeight="14.25" x14ac:dyDescent="0.2"/>
  <cols>
    <col min="1" max="1" width="40.125" style="109" customWidth="1"/>
    <col min="2" max="2" width="40.375" style="109" customWidth="1"/>
    <col min="3" max="4" width="28.25" style="109" customWidth="1"/>
    <col min="5" max="5" width="16" style="109" bestFit="1" customWidth="1"/>
    <col min="6" max="6" width="16" style="109" customWidth="1"/>
    <col min="7" max="7" width="22.375" style="109" bestFit="1" customWidth="1"/>
    <col min="8" max="8" width="16" style="109" bestFit="1" customWidth="1"/>
    <col min="9" max="16384" width="11" style="109"/>
  </cols>
  <sheetData>
    <row r="1" spans="1:9" s="108" customFormat="1" ht="30" x14ac:dyDescent="0.2">
      <c r="A1" s="131" t="s">
        <v>160</v>
      </c>
      <c r="B1" s="131" t="s">
        <v>115</v>
      </c>
      <c r="C1" s="131" t="s">
        <v>161</v>
      </c>
      <c r="D1" s="131" t="s">
        <v>162</v>
      </c>
      <c r="E1" s="132" t="s">
        <v>163</v>
      </c>
      <c r="F1" s="132" t="s">
        <v>164</v>
      </c>
      <c r="G1" s="131" t="s">
        <v>165</v>
      </c>
      <c r="H1" s="131" t="s">
        <v>166</v>
      </c>
    </row>
    <row r="2" spans="1:9" ht="114" x14ac:dyDescent="0.2">
      <c r="A2" s="133" t="s">
        <v>37</v>
      </c>
      <c r="B2" s="133" t="s">
        <v>39</v>
      </c>
      <c r="C2" s="133" t="s">
        <v>834</v>
      </c>
      <c r="D2" s="133" t="s">
        <v>167</v>
      </c>
      <c r="E2" s="134">
        <v>668875324</v>
      </c>
      <c r="F2" s="134"/>
      <c r="G2" s="418"/>
      <c r="H2" s="134">
        <f>+E2+G2</f>
        <v>668875324</v>
      </c>
    </row>
    <row r="3" spans="1:9" ht="125.25" customHeight="1" x14ac:dyDescent="0.2">
      <c r="A3" s="133" t="s">
        <v>37</v>
      </c>
      <c r="B3" s="133" t="s">
        <v>39</v>
      </c>
      <c r="C3" s="133" t="s">
        <v>168</v>
      </c>
      <c r="D3" s="133" t="s">
        <v>169</v>
      </c>
      <c r="F3" s="134"/>
      <c r="G3" s="418"/>
      <c r="H3" s="134"/>
    </row>
    <row r="4" spans="1:9" ht="79.5" customHeight="1" x14ac:dyDescent="0.2">
      <c r="A4" s="133" t="s">
        <v>42</v>
      </c>
      <c r="B4" s="133" t="s">
        <v>44</v>
      </c>
      <c r="C4" s="109" t="s">
        <v>835</v>
      </c>
      <c r="D4" s="133" t="s">
        <v>167</v>
      </c>
      <c r="E4" s="418">
        <v>82331162</v>
      </c>
      <c r="F4" s="418">
        <v>236720000</v>
      </c>
      <c r="G4" s="418">
        <v>139668961</v>
      </c>
      <c r="H4" s="134">
        <f>+F4+E4+G4</f>
        <v>458720123</v>
      </c>
    </row>
    <row r="5" spans="1:9" ht="94.5" customHeight="1" x14ac:dyDescent="0.2">
      <c r="A5" s="135" t="s">
        <v>42</v>
      </c>
      <c r="B5" s="135" t="s">
        <v>44</v>
      </c>
      <c r="C5" s="109" t="s">
        <v>170</v>
      </c>
      <c r="D5" s="109" t="s">
        <v>171</v>
      </c>
      <c r="E5" s="418">
        <v>318284115</v>
      </c>
      <c r="F5" s="418">
        <v>70474177</v>
      </c>
      <c r="G5" s="418">
        <v>166612233</v>
      </c>
      <c r="H5" s="134">
        <f>+F5+E5+G5</f>
        <v>555370525</v>
      </c>
    </row>
    <row r="6" spans="1:9" x14ac:dyDescent="0.2">
      <c r="E6" s="136">
        <f>+SUM(E2:E5)</f>
        <v>1069490601</v>
      </c>
      <c r="F6" s="136">
        <f>+SUM(F2:F5)</f>
        <v>307194177</v>
      </c>
      <c r="G6" s="136">
        <f>+SUM(G2:G5)</f>
        <v>306281194</v>
      </c>
      <c r="H6" s="136">
        <f>+SUM(H2:H5)</f>
        <v>1682965972</v>
      </c>
      <c r="I6" s="137">
        <f>G6/H6</f>
        <v>0.18198894041572458</v>
      </c>
    </row>
    <row r="8" spans="1:9" x14ac:dyDescent="0.2">
      <c r="G8" s="136"/>
      <c r="H8" s="136"/>
      <c r="I8" s="13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4</vt:i4>
      </vt:variant>
    </vt:vector>
  </HeadingPairs>
  <TitlesOfParts>
    <vt:vector size="13" baseType="lpstr">
      <vt:lpstr>Gastos_Dic 22</vt:lpstr>
      <vt:lpstr>PA 2023</vt:lpstr>
      <vt:lpstr>Resultado por Estrategias</vt:lpstr>
      <vt:lpstr>Contratación</vt:lpstr>
      <vt:lpstr>% METAS CDE</vt:lpstr>
      <vt:lpstr>Gastos_Febrero</vt:lpstr>
      <vt:lpstr>Gastos_Enero</vt:lpstr>
      <vt:lpstr>Avance a cuatrienio</vt:lpstr>
      <vt:lpstr>Recursos Gestionados</vt:lpstr>
      <vt:lpstr>'Avance a cuatrienio'!Área_de_impresión</vt:lpstr>
      <vt:lpstr>Contratación!Área_de_impresión</vt:lpstr>
      <vt:lpstr>'Resultado por Estrategias'!Área_de_impresión</vt:lpstr>
      <vt:lpstr>'Avance a cuatrienio'!Títulos_a_imprimir</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Yurany Uriza</cp:lastModifiedBy>
  <cp:lastPrinted>2021-02-09T14:28:18Z</cp:lastPrinted>
  <dcterms:created xsi:type="dcterms:W3CDTF">2008-07-08T21:30:46Z</dcterms:created>
  <dcterms:modified xsi:type="dcterms:W3CDTF">2023-03-10T19:41:47Z</dcterms:modified>
</cp:coreProperties>
</file>