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020" sheetId="2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'2020'!$B$1:$T$60</definedName>
    <definedName name="Pal_Workbook_GUID" hidden="1">"PM3XPAXUBSJFXHKE7YJWLRMN"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9" i="2" l="1"/>
  <c r="P59" i="2" l="1"/>
  <c r="T58" i="2"/>
  <c r="S58" i="2"/>
  <c r="M58" i="2"/>
  <c r="L58" i="2"/>
  <c r="N58" i="2" s="1"/>
  <c r="I58" i="2"/>
  <c r="T57" i="2"/>
  <c r="S57" i="2"/>
  <c r="M57" i="2"/>
  <c r="L57" i="2"/>
  <c r="N57" i="2" s="1"/>
  <c r="I57" i="2"/>
  <c r="T56" i="2"/>
  <c r="S56" i="2"/>
  <c r="M56" i="2"/>
  <c r="L56" i="2"/>
  <c r="N56" i="2" s="1"/>
  <c r="I56" i="2"/>
  <c r="T55" i="2"/>
  <c r="S55" i="2"/>
  <c r="M55" i="2"/>
  <c r="L55" i="2"/>
  <c r="N55" i="2" s="1"/>
  <c r="I55" i="2"/>
  <c r="T54" i="2"/>
  <c r="S54" i="2"/>
  <c r="M54" i="2"/>
  <c r="L54" i="2"/>
  <c r="N54" i="2" s="1"/>
  <c r="I54" i="2"/>
  <c r="T53" i="2"/>
  <c r="S53" i="2"/>
  <c r="M53" i="2"/>
  <c r="L53" i="2"/>
  <c r="N53" i="2" s="1"/>
  <c r="I53" i="2"/>
  <c r="T52" i="2"/>
  <c r="S52" i="2"/>
  <c r="M52" i="2"/>
  <c r="L52" i="2"/>
  <c r="N52" i="2" s="1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8" i="2"/>
  <c r="I37" i="2"/>
  <c r="I36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T21" i="2"/>
  <c r="S21" i="2"/>
  <c r="M21" i="2"/>
  <c r="L21" i="2"/>
  <c r="N21" i="2" s="1"/>
  <c r="I21" i="2"/>
  <c r="T20" i="2"/>
  <c r="S20" i="2"/>
  <c r="M20" i="2"/>
  <c r="L20" i="2"/>
  <c r="N20" i="2" s="1"/>
  <c r="I20" i="2"/>
  <c r="T19" i="2"/>
  <c r="S19" i="2"/>
  <c r="M19" i="2"/>
  <c r="L19" i="2"/>
  <c r="N19" i="2" s="1"/>
  <c r="I19" i="2"/>
  <c r="T17" i="2"/>
  <c r="S17" i="2"/>
  <c r="M17" i="2"/>
  <c r="L17" i="2"/>
  <c r="N17" i="2" s="1"/>
  <c r="I17" i="2"/>
  <c r="T15" i="2"/>
  <c r="S15" i="2"/>
  <c r="M15" i="2"/>
  <c r="L15" i="2"/>
  <c r="N15" i="2" s="1"/>
  <c r="I15" i="2"/>
  <c r="T14" i="2"/>
  <c r="S14" i="2"/>
  <c r="M14" i="2"/>
  <c r="L14" i="2"/>
  <c r="N14" i="2"/>
  <c r="I14" i="2"/>
  <c r="T12" i="2"/>
  <c r="S12" i="2"/>
  <c r="M12" i="2"/>
  <c r="L12" i="2"/>
  <c r="N12" i="2" s="1"/>
  <c r="I12" i="2"/>
  <c r="Q59" i="2" l="1"/>
  <c r="S59" i="2" s="1"/>
  <c r="T59" i="2"/>
  <c r="N59" i="2"/>
  <c r="M59" i="2"/>
</calcChain>
</file>

<file path=xl/comments1.xml><?xml version="1.0" encoding="utf-8"?>
<comments xmlns="http://schemas.openxmlformats.org/spreadsheetml/2006/main">
  <authors>
    <author>Autor</author>
  </authors>
  <commentList>
    <comment ref="K23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 Rafael</t>
        </r>
      </text>
    </comment>
  </commentList>
</comments>
</file>

<file path=xl/sharedStrings.xml><?xml version="1.0" encoding="utf-8"?>
<sst xmlns="http://schemas.openxmlformats.org/spreadsheetml/2006/main" count="180" uniqueCount="114">
  <si>
    <t>ALCALDÍA DE BUCARAMANGA</t>
  </si>
  <si>
    <t>PLAN DE DESARROLLO 2016 - 2019 "EL GOBIERNO DE LAS CIUDADANAS Y LOS CIUDADANOS"</t>
  </si>
  <si>
    <t>AÑO</t>
  </si>
  <si>
    <t>FECHA CORTE</t>
  </si>
  <si>
    <t>PLAN DE ACCIÓN</t>
  </si>
  <si>
    <t>LÍNEA ESTRATÉGICA</t>
  </si>
  <si>
    <t>COMPONENTE</t>
  </si>
  <si>
    <t>PROGRAMA</t>
  </si>
  <si>
    <t>TIEMPO PROGRAMADO
(en el año)</t>
  </si>
  <si>
    <t>INDICADORES</t>
  </si>
  <si>
    <t>AVANCE</t>
  </si>
  <si>
    <t>RECURSOS FINANCIEROS (Miles de pesos)</t>
  </si>
  <si>
    <t>INDICADOR</t>
  </si>
  <si>
    <t>META CUATRIENIO</t>
  </si>
  <si>
    <t>META REAL</t>
  </si>
  <si>
    <t>META</t>
  </si>
  <si>
    <t>LOGRO</t>
  </si>
  <si>
    <t>Porcentaje de avance en tiempo</t>
  </si>
  <si>
    <t>Porcentaje de avance en cumplimiento</t>
  </si>
  <si>
    <t>Fecha Inicial</t>
  </si>
  <si>
    <t>Fecha Terminación</t>
  </si>
  <si>
    <t>Rubro Pptal</t>
  </si>
  <si>
    <t>Recursos Programados</t>
  </si>
  <si>
    <t>Recursos Ejecutados</t>
  </si>
  <si>
    <t>Recursos Gestionados</t>
  </si>
  <si>
    <t>Porcentaje de Ejecución</t>
  </si>
  <si>
    <t>Nivel de Gestión</t>
  </si>
  <si>
    <t>1 - GOBERNANZA DEMOCRÁTICA</t>
  </si>
  <si>
    <t>GOBERNANZA URBANA</t>
  </si>
  <si>
    <t>UNA CIUDAD QUE HACE Y EJECUTA PLANES</t>
  </si>
  <si>
    <t>Número de Planes Maestros Santander Life apoyados en su proceso de formulación y ejecución  en coordinación con el Área Metropolitana de Bucaramanga.</t>
  </si>
  <si>
    <t>0542900401</t>
  </si>
  <si>
    <t>2 - INCLUSIÓN SOCIAL</t>
  </si>
  <si>
    <t>ATENCIÓN PRIORITARIA Y FOCALIZADA A GRUPOS DE POBLACIÓN VULNERABLE</t>
  </si>
  <si>
    <t>VÍCTIMAS DEL CONFLICTO INTERNO ARMADO</t>
  </si>
  <si>
    <t>Número de proyectos productivos para generación de ingresos en población víctimas del conflicto interno armado apoyados.</t>
  </si>
  <si>
    <t>POBLACIÓN EN PROCESO DE REINTEGRACIÓN</t>
  </si>
  <si>
    <t>Número de estrategias implementadas y mantenidas para la inclusión laboral de actores del conflicto.</t>
  </si>
  <si>
    <t xml:space="preserve"> -</t>
  </si>
  <si>
    <t>4 - CALIDAD DE VIDA</t>
  </si>
  <si>
    <t>EDUCACIÓN: BUCARAMANGA EDUCADA, CULTA E INNOVADORA</t>
  </si>
  <si>
    <t>ACCESO (ACCESIBILIDAD): "EDUCACIÓN PARA UNA CIUDAD INTELIGENTE Y SOLIDARIA"</t>
  </si>
  <si>
    <t>Número de instituciones educativas articuladas con la educación superior y SENA con el nuevo modelo.</t>
  </si>
  <si>
    <t>5 - PRODUCTIVIDAD Y GENERACIÓN DE OPORTUNIDADES</t>
  </si>
  <si>
    <t>FOMENTO DEL EMPRENDIMIENTO Y LA INNOVACIÓN</t>
  </si>
  <si>
    <t>BUCARAMANGA EMPRENDEDORA</t>
  </si>
  <si>
    <t>Porcentaje de avance en la creación de la organización "Empresa madre" para impulsar la innovación y el emprendimiento social.</t>
  </si>
  <si>
    <t>0542900102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</si>
  <si>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</si>
  <si>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</si>
  <si>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</si>
  <si>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-</t>
  </si>
  <si>
    <t>Número de proyectos elaborados por adolescentes y/o jóvenes estudiantes de los colegios oficiales, universidades y otros grupos poblacionales priorizados con acompañamiento.</t>
  </si>
  <si>
    <t>0542900101</t>
  </si>
  <si>
    <t>BUCARAMANGA INNOVADARA</t>
  </si>
  <si>
    <t>Número de empresas o proyectos de innovación social de alto impacto creadas en los sectores priorizados.</t>
  </si>
  <si>
    <t>'0542900103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</si>
  <si>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</si>
  <si>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</si>
  <si>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0542900104</t>
  </si>
  <si>
    <t>Porcentaje de avance en la construcción de la visión prospectiva empresarial de la ciudad región  homologada por los actores del ecosistema de innovación.</t>
  </si>
  <si>
    <t>0542900105</t>
  </si>
  <si>
    <t>Porcentaje de avance en la optimización del ecosistema de innovación de la ciudad integrando los diferentes actores.</t>
  </si>
  <si>
    <t>BUCARAMANGA DIGITAL</t>
  </si>
  <si>
    <t>Porcentaje de avance en el diseño e implementación del megaportal del emprendimiento y la innovación.</t>
  </si>
  <si>
    <t>0542900106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</si>
  <si>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</si>
  <si>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</si>
  <si>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FORTALECIMIENTO EMPRESARIAL</t>
  </si>
  <si>
    <t>CONSTRUCCIÓN DE UNA NUEVA CULTURA EMPRESARIAL</t>
  </si>
  <si>
    <t>Número de planes estratégicos empresariales con herramientas gerenciales para la innovación con acompañamiento en la formulación.</t>
  </si>
  <si>
    <t>0542900201</t>
  </si>
  <si>
    <t>ASESORÍA Y FORMACIÓN EMPRESARIAL</t>
  </si>
  <si>
    <t>Número de sectores empresariales priorizados con modelos de innovación desarrollados.</t>
  </si>
  <si>
    <t>0542900202</t>
  </si>
  <si>
    <t>Número de planes estratégicos empresariales compañados en la implementación para el mejoramiento de la productividad y competitividad.</t>
  </si>
  <si>
    <t>FONDO DE MICRO CRÉDITO EMPRESARIAL</t>
  </si>
  <si>
    <t>Número de créditos otorgados a micro y famiempresas de la zona urbana y rural.</t>
  </si>
  <si>
    <t>AMPLIACIÓN DE MERCADOS E INTERNACIONALIZACIÓN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</si>
  <si>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</si>
  <si>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</si>
  <si>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</si>
  <si>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</si>
  <si>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</si>
  <si>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</si>
  <si>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MEJORAMIENTO DEL CLIMA DE NEGOCIOS</t>
  </si>
  <si>
    <t>Porcentaje de la capacidad instalada de Instituto Municipal de Empleo y Fomento Empresarial de Bucaramanga - IMEBU mantenida.</t>
  </si>
  <si>
    <t>0542900203</t>
  </si>
  <si>
    <t>EMPLEABILIDAD, EMPLEO Y TRABAJO DECENTE</t>
  </si>
  <si>
    <t>OFICINA DE EMPLEO Y EMPLEABILIDAD</t>
  </si>
  <si>
    <t>Número de personas vinculados en empleos formales, dignos y decentes.</t>
  </si>
  <si>
    <t>054290301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</si>
  <si>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</si>
  <si>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</si>
  <si>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</si>
  <si>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</si>
  <si>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INSERCIÓN LABORAL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</si>
  <si>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</si>
  <si>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</si>
  <si>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</si>
  <si>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</si>
  <si>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</si>
  <si>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</si>
  <si>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</si>
  <si>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OBSERVATORIO DEL EMPLEO Y EL TRABAJO</t>
  </si>
  <si>
    <t>Número de investigaciones realizadas sobre el mercado laboral.</t>
  </si>
  <si>
    <t>05421301</t>
  </si>
  <si>
    <t>Número de boletines generados sobre los indicadores de empleo que genera el observatorio.</t>
  </si>
  <si>
    <t xml:space="preserve">  </t>
  </si>
  <si>
    <t>PLAN DE ACCIÓN PROYECTOS PRIORIZADOS PARA EL 2020 
INSTITUTO MUNICIPAL DE EMPLEO Y FOMENTO EMPRESARIAL DE BUCARAMANGA (IMEBU)</t>
  </si>
  <si>
    <t>PROYECTO PRIORIZADO</t>
  </si>
  <si>
    <t>FONDO DE CREDITO</t>
  </si>
  <si>
    <t>CDE 
PROGRESA</t>
  </si>
  <si>
    <t>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</si>
</sst>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2" fontId="10" fillId="0" borderId="0" applyFont="0" applyFill="0" applyBorder="0" applyAlignment="0" applyProtection="0"/>
    <xf numFmtId="0" fontId="10" fillId="0" borderId="0"/>
  </cellStyleXfs>
  <cellXfs count="253">
    <xf numFmtId="0" fontId="0" fillId="0" borderId="0" xfId="0"/>
    <xf numFmtId="0" fontId="3" fillId="0" borderId="0" xfId="1" applyFont="1"/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justify" vertical="center" wrapText="1"/>
    </xf>
    <xf numFmtId="164" fontId="3" fillId="0" borderId="33" xfId="1" applyNumberFormat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justify" vertical="center" wrapText="1"/>
    </xf>
    <xf numFmtId="3" fontId="3" fillId="0" borderId="33" xfId="1" applyNumberFormat="1" applyFont="1" applyFill="1" applyBorder="1" applyAlignment="1">
      <alignment horizontal="center" vertical="center"/>
    </xf>
    <xf numFmtId="3" fontId="3" fillId="0" borderId="27" xfId="1" applyNumberFormat="1" applyFont="1" applyFill="1" applyBorder="1" applyAlignment="1">
      <alignment horizontal="center" vertical="center"/>
    </xf>
    <xf numFmtId="3" fontId="3" fillId="0" borderId="34" xfId="1" applyNumberFormat="1" applyFont="1" applyFill="1" applyBorder="1" applyAlignment="1">
      <alignment horizontal="center" vertical="center"/>
    </xf>
    <xf numFmtId="9" fontId="7" fillId="0" borderId="31" xfId="1" applyNumberFormat="1" applyFont="1" applyBorder="1" applyAlignment="1">
      <alignment horizontal="center" vertical="center"/>
    </xf>
    <xf numFmtId="9" fontId="3" fillId="0" borderId="32" xfId="1" applyNumberFormat="1" applyFont="1" applyBorder="1" applyAlignment="1">
      <alignment horizontal="center" vertical="center"/>
    </xf>
    <xf numFmtId="9" fontId="3" fillId="0" borderId="34" xfId="1" applyNumberFormat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9" fontId="3" fillId="0" borderId="33" xfId="1" applyNumberFormat="1" applyFont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2" borderId="31" xfId="1" applyNumberFormat="1" applyFont="1" applyFill="1" applyBorder="1" applyAlignment="1">
      <alignment horizontal="center" vertical="center" wrapText="1"/>
    </xf>
    <xf numFmtId="9" fontId="3" fillId="2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9" fontId="3" fillId="2" borderId="24" xfId="1" applyNumberFormat="1" applyFont="1" applyFill="1" applyBorder="1" applyAlignment="1">
      <alignment horizontal="center" vertical="center"/>
    </xf>
    <xf numFmtId="3" fontId="3" fillId="0" borderId="2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vertical="center"/>
    </xf>
    <xf numFmtId="9" fontId="7" fillId="0" borderId="36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8" fillId="0" borderId="33" xfId="1" applyFont="1" applyFill="1" applyBorder="1" applyAlignment="1">
      <alignment horizontal="justify" vertical="center" wrapText="1"/>
    </xf>
    <xf numFmtId="3" fontId="3" fillId="0" borderId="39" xfId="1" applyNumberFormat="1" applyFont="1" applyFill="1" applyBorder="1" applyAlignment="1">
      <alignment horizontal="center" vertical="center"/>
    </xf>
    <xf numFmtId="9" fontId="7" fillId="0" borderId="40" xfId="1" applyNumberFormat="1" applyFont="1" applyBorder="1" applyAlignment="1">
      <alignment horizontal="center" vertical="center"/>
    </xf>
    <xf numFmtId="9" fontId="3" fillId="0" borderId="41" xfId="1" applyNumberFormat="1" applyFont="1" applyBorder="1" applyAlignment="1">
      <alignment horizontal="center" vertical="center"/>
    </xf>
    <xf numFmtId="9" fontId="3" fillId="0" borderId="28" xfId="1" applyNumberFormat="1" applyFont="1" applyBorder="1" applyAlignment="1">
      <alignment horizontal="center" vertical="center"/>
    </xf>
    <xf numFmtId="9" fontId="3" fillId="0" borderId="42" xfId="1" applyNumberFormat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 wrapText="1"/>
    </xf>
    <xf numFmtId="3" fontId="3" fillId="0" borderId="27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justify" vertical="center" wrapText="1"/>
    </xf>
    <xf numFmtId="9" fontId="3" fillId="0" borderId="10" xfId="1" applyNumberFormat="1" applyFont="1" applyFill="1" applyBorder="1" applyAlignment="1">
      <alignment horizontal="center" vertical="center"/>
    </xf>
    <xf numFmtId="9" fontId="3" fillId="0" borderId="39" xfId="1" applyNumberFormat="1" applyFont="1" applyFill="1" applyBorder="1" applyAlignment="1">
      <alignment horizontal="center" vertical="center"/>
    </xf>
    <xf numFmtId="9" fontId="3" fillId="0" borderId="11" xfId="1" applyNumberFormat="1" applyFont="1" applyFill="1" applyBorder="1" applyAlignment="1">
      <alignment horizontal="center" vertical="center"/>
    </xf>
    <xf numFmtId="9" fontId="7" fillId="0" borderId="12" xfId="1" applyNumberFormat="1" applyFont="1" applyBorder="1" applyAlignment="1">
      <alignment horizontal="center" vertical="center"/>
    </xf>
    <xf numFmtId="9" fontId="3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9" fontId="3" fillId="0" borderId="10" xfId="1" applyNumberFormat="1" applyFont="1" applyBorder="1" applyAlignment="1">
      <alignment horizontal="center" vertical="center"/>
    </xf>
    <xf numFmtId="9" fontId="3" fillId="0" borderId="11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0" fontId="8" fillId="0" borderId="18" xfId="1" applyFont="1" applyFill="1" applyBorder="1" applyAlignment="1">
      <alignment horizontal="justify" vertical="center" wrapText="1"/>
    </xf>
    <xf numFmtId="3" fontId="3" fillId="0" borderId="18" xfId="1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 vertical="center"/>
    </xf>
    <xf numFmtId="9" fontId="7" fillId="0" borderId="44" xfId="1" applyNumberFormat="1" applyFont="1" applyBorder="1" applyAlignment="1">
      <alignment horizontal="center" vertical="center"/>
    </xf>
    <xf numFmtId="9" fontId="3" fillId="0" borderId="17" xfId="1" applyNumberFormat="1" applyFont="1" applyBorder="1" applyAlignment="1">
      <alignment horizontal="center" vertical="center"/>
    </xf>
    <xf numFmtId="9" fontId="3" fillId="0" borderId="22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9" fontId="3" fillId="0" borderId="18" xfId="1" applyNumberFormat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justify" vertical="center" wrapText="1"/>
    </xf>
    <xf numFmtId="9" fontId="3" fillId="0" borderId="22" xfId="1" applyNumberFormat="1" applyFont="1" applyFill="1" applyBorder="1" applyAlignment="1">
      <alignment horizontal="center" vertical="center"/>
    </xf>
    <xf numFmtId="164" fontId="3" fillId="0" borderId="46" xfId="1" applyNumberFormat="1" applyFont="1" applyBorder="1" applyAlignment="1">
      <alignment horizontal="center" vertical="center"/>
    </xf>
    <xf numFmtId="3" fontId="3" fillId="0" borderId="46" xfId="1" applyNumberFormat="1" applyFont="1" applyFill="1" applyBorder="1" applyAlignment="1">
      <alignment horizontal="center" vertical="center"/>
    </xf>
    <xf numFmtId="3" fontId="3" fillId="0" borderId="28" xfId="1" applyNumberFormat="1" applyFont="1" applyFill="1" applyBorder="1" applyAlignment="1">
      <alignment horizontal="center" vertical="center"/>
    </xf>
    <xf numFmtId="3" fontId="3" fillId="0" borderId="47" xfId="1" applyNumberFormat="1" applyFont="1" applyFill="1" applyBorder="1" applyAlignment="1">
      <alignment horizontal="center" vertical="center"/>
    </xf>
    <xf numFmtId="9" fontId="7" fillId="0" borderId="21" xfId="1" applyNumberFormat="1" applyFont="1" applyBorder="1" applyAlignment="1">
      <alignment horizontal="center" vertical="center"/>
    </xf>
    <xf numFmtId="9" fontId="3" fillId="0" borderId="26" xfId="1" applyNumberFormat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3" fontId="3" fillId="0" borderId="46" xfId="1" applyNumberFormat="1" applyFont="1" applyBorder="1" applyAlignment="1">
      <alignment horizontal="center" vertical="center"/>
    </xf>
    <xf numFmtId="9" fontId="3" fillId="0" borderId="46" xfId="1" applyNumberFormat="1" applyFont="1" applyBorder="1" applyAlignment="1">
      <alignment horizontal="center" vertical="center"/>
    </xf>
    <xf numFmtId="9" fontId="3" fillId="0" borderId="47" xfId="1" applyNumberFormat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justify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9" fontId="7" fillId="0" borderId="8" xfId="1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9" fontId="3" fillId="0" borderId="39" xfId="1" applyNumberFormat="1" applyFont="1" applyBorder="1" applyAlignment="1">
      <alignment horizontal="center" vertical="center"/>
    </xf>
    <xf numFmtId="9" fontId="3" fillId="0" borderId="49" xfId="1" applyNumberFormat="1" applyFont="1" applyBorder="1" applyAlignment="1">
      <alignment horizontal="center" vertical="center"/>
    </xf>
    <xf numFmtId="9" fontId="3" fillId="0" borderId="18" xfId="1" applyNumberFormat="1" applyFont="1" applyFill="1" applyBorder="1" applyAlignment="1">
      <alignment horizontal="center" vertical="center"/>
    </xf>
    <xf numFmtId="9" fontId="7" fillId="0" borderId="15" xfId="1" applyNumberFormat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8" fillId="0" borderId="46" xfId="1" applyFont="1" applyFill="1" applyBorder="1" applyAlignment="1">
      <alignment horizontal="justify" vertical="center" wrapText="1"/>
    </xf>
    <xf numFmtId="9" fontId="3" fillId="0" borderId="46" xfId="1" applyNumberFormat="1" applyFont="1" applyFill="1" applyBorder="1" applyAlignment="1">
      <alignment horizontal="center" vertical="center"/>
    </xf>
    <xf numFmtId="9" fontId="3" fillId="0" borderId="28" xfId="1" applyNumberFormat="1" applyFont="1" applyFill="1" applyBorder="1" applyAlignment="1">
      <alignment horizontal="center" vertical="center"/>
    </xf>
    <xf numFmtId="9" fontId="3" fillId="0" borderId="47" xfId="1" applyNumberFormat="1" applyFont="1" applyFill="1" applyBorder="1" applyAlignment="1">
      <alignment horizontal="center" vertical="center"/>
    </xf>
    <xf numFmtId="9" fontId="7" fillId="0" borderId="51" xfId="1" applyNumberFormat="1" applyFont="1" applyBorder="1" applyAlignment="1">
      <alignment horizontal="center" vertical="center"/>
    </xf>
    <xf numFmtId="9" fontId="3" fillId="0" borderId="45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9" fontId="3" fillId="0" borderId="19" xfId="1" applyNumberFormat="1" applyFont="1" applyBorder="1" applyAlignment="1">
      <alignment horizontal="center" vertical="center"/>
    </xf>
    <xf numFmtId="9" fontId="3" fillId="0" borderId="20" xfId="1" applyNumberFormat="1" applyFont="1" applyBorder="1" applyAlignment="1">
      <alignment horizontal="center" vertical="center"/>
    </xf>
    <xf numFmtId="0" fontId="5" fillId="0" borderId="46" xfId="1" applyFont="1" applyFill="1" applyBorder="1" applyAlignment="1">
      <alignment horizontal="justify" vertical="center" wrapText="1"/>
    </xf>
    <xf numFmtId="3" fontId="3" fillId="3" borderId="0" xfId="1" applyNumberFormat="1" applyFont="1" applyFill="1" applyBorder="1" applyAlignment="1">
      <alignment horizontal="center" vertical="center"/>
    </xf>
    <xf numFmtId="3" fontId="3" fillId="3" borderId="31" xfId="1" applyNumberFormat="1" applyFont="1" applyFill="1" applyBorder="1" applyAlignment="1">
      <alignment horizontal="center" vertical="center"/>
    </xf>
    <xf numFmtId="9" fontId="3" fillId="3" borderId="0" xfId="1" applyNumberFormat="1" applyFont="1" applyFill="1" applyBorder="1" applyAlignment="1">
      <alignment horizontal="center" vertical="center"/>
    </xf>
    <xf numFmtId="9" fontId="3" fillId="3" borderId="24" xfId="1" applyNumberFormat="1" applyFont="1" applyFill="1" applyBorder="1" applyAlignment="1">
      <alignment horizontal="center" vertical="center"/>
    </xf>
    <xf numFmtId="9" fontId="7" fillId="0" borderId="14" xfId="1" applyNumberFormat="1" applyFont="1" applyFill="1" applyBorder="1" applyAlignment="1">
      <alignment horizontal="center" vertical="center"/>
    </xf>
    <xf numFmtId="9" fontId="3" fillId="0" borderId="5" xfId="1" applyNumberFormat="1" applyFont="1" applyFill="1" applyBorder="1" applyAlignment="1">
      <alignment horizontal="center" vertical="center"/>
    </xf>
    <xf numFmtId="9" fontId="3" fillId="0" borderId="6" xfId="1" applyNumberFormat="1" applyFont="1" applyBorder="1" applyAlignment="1">
      <alignment horizontal="center" vertical="center"/>
    </xf>
    <xf numFmtId="9" fontId="3" fillId="0" borderId="7" xfId="1" applyNumberFormat="1" applyFont="1" applyBorder="1" applyAlignment="1">
      <alignment horizontal="center" vertical="center"/>
    </xf>
    <xf numFmtId="9" fontId="7" fillId="0" borderId="8" xfId="1" applyNumberFormat="1" applyFont="1" applyFill="1" applyBorder="1" applyAlignment="1">
      <alignment horizontal="center" vertical="center"/>
    </xf>
    <xf numFmtId="9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9" fontId="7" fillId="0" borderId="25" xfId="1" applyNumberFormat="1" applyFont="1" applyFill="1" applyBorder="1" applyAlignment="1">
      <alignment horizontal="center" vertical="center"/>
    </xf>
    <xf numFmtId="9" fontId="3" fillId="0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9" fontId="7" fillId="0" borderId="36" xfId="1" applyNumberFormat="1" applyFont="1" applyFill="1" applyBorder="1" applyAlignment="1">
      <alignment horizontal="center" vertical="center"/>
    </xf>
    <xf numFmtId="9" fontId="3" fillId="0" borderId="32" xfId="1" applyNumberFormat="1" applyFont="1" applyFill="1" applyBorder="1" applyAlignment="1">
      <alignment horizontal="center" vertical="center"/>
    </xf>
    <xf numFmtId="9" fontId="7" fillId="0" borderId="53" xfId="1" applyNumberFormat="1" applyFont="1" applyBorder="1" applyAlignment="1">
      <alignment horizontal="center" vertical="center"/>
    </xf>
    <xf numFmtId="9" fontId="3" fillId="0" borderId="54" xfId="1" applyNumberFormat="1" applyFont="1" applyBorder="1" applyAlignment="1">
      <alignment horizontal="center" vertical="center"/>
    </xf>
    <xf numFmtId="9" fontId="3" fillId="0" borderId="49" xfId="1" applyNumberFormat="1" applyFont="1" applyFill="1" applyBorder="1" applyAlignment="1">
      <alignment horizontal="center" vertical="center"/>
    </xf>
    <xf numFmtId="9" fontId="3" fillId="0" borderId="33" xfId="1" applyNumberFormat="1" applyFont="1" applyFill="1" applyBorder="1" applyAlignment="1">
      <alignment horizontal="center" vertical="center"/>
    </xf>
    <xf numFmtId="9" fontId="7" fillId="0" borderId="12" xfId="1" applyNumberFormat="1" applyFont="1" applyFill="1" applyBorder="1" applyAlignment="1">
      <alignment horizontal="center" vertical="center"/>
    </xf>
    <xf numFmtId="9" fontId="7" fillId="0" borderId="44" xfId="1" applyNumberFormat="1" applyFont="1" applyFill="1" applyBorder="1" applyAlignment="1">
      <alignment horizontal="center" vertical="center"/>
    </xf>
    <xf numFmtId="9" fontId="3" fillId="0" borderId="17" xfId="1" applyNumberFormat="1" applyFont="1" applyFill="1" applyBorder="1" applyAlignment="1">
      <alignment horizontal="center" vertical="center"/>
    </xf>
    <xf numFmtId="9" fontId="7" fillId="0" borderId="38" xfId="1" applyNumberFormat="1" applyFont="1" applyFill="1" applyBorder="1" applyAlignment="1">
      <alignment horizontal="center" vertical="center"/>
    </xf>
    <xf numFmtId="9" fontId="3" fillId="0" borderId="45" xfId="1" applyNumberFormat="1" applyFont="1" applyFill="1" applyBorder="1" applyAlignment="1">
      <alignment horizontal="center" vertical="center"/>
    </xf>
    <xf numFmtId="9" fontId="7" fillId="0" borderId="38" xfId="1" applyNumberFormat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164" fontId="3" fillId="0" borderId="39" xfId="1" applyNumberFormat="1" applyFont="1" applyBorder="1" applyAlignment="1">
      <alignment horizontal="center" vertical="center"/>
    </xf>
    <xf numFmtId="0" fontId="5" fillId="0" borderId="39" xfId="1" applyFont="1" applyFill="1" applyBorder="1" applyAlignment="1">
      <alignment horizontal="justify" vertical="center" wrapText="1"/>
    </xf>
    <xf numFmtId="3" fontId="3" fillId="0" borderId="49" xfId="1" applyNumberFormat="1" applyFont="1" applyFill="1" applyBorder="1" applyAlignment="1">
      <alignment horizontal="center" vertical="center"/>
    </xf>
    <xf numFmtId="0" fontId="3" fillId="0" borderId="0" xfId="1" applyFont="1" applyFill="1"/>
    <xf numFmtId="9" fontId="9" fillId="4" borderId="56" xfId="1" applyNumberFormat="1" applyFont="1" applyFill="1" applyBorder="1" applyAlignment="1">
      <alignment horizontal="center" vertical="center"/>
    </xf>
    <xf numFmtId="9" fontId="9" fillId="4" borderId="42" xfId="1" applyNumberFormat="1" applyFont="1" applyFill="1" applyBorder="1" applyAlignment="1">
      <alignment horizontal="center" vertical="center"/>
    </xf>
    <xf numFmtId="9" fontId="9" fillId="4" borderId="33" xfId="1" applyNumberFormat="1" applyFont="1" applyFill="1" applyBorder="1" applyAlignment="1">
      <alignment horizontal="center" vertical="center"/>
    </xf>
    <xf numFmtId="9" fontId="9" fillId="4" borderId="34" xfId="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wrapText="1"/>
    </xf>
    <xf numFmtId="3" fontId="3" fillId="0" borderId="0" xfId="1" applyNumberFormat="1" applyFont="1" applyFill="1"/>
    <xf numFmtId="9" fontId="7" fillId="0" borderId="21" xfId="1" applyNumberFormat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9" fontId="7" fillId="0" borderId="15" xfId="1" applyNumberFormat="1" applyFont="1" applyFill="1" applyBorder="1" applyAlignment="1">
      <alignment horizontal="center" vertical="center"/>
    </xf>
    <xf numFmtId="9" fontId="3" fillId="5" borderId="52" xfId="1" applyNumberFormat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6" borderId="30" xfId="1" applyFont="1" applyFill="1" applyBorder="1" applyAlignment="1">
      <alignment horizontal="center" vertical="center"/>
    </xf>
    <xf numFmtId="0" fontId="3" fillId="0" borderId="58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justify" vertical="center" wrapText="1"/>
    </xf>
    <xf numFmtId="164" fontId="3" fillId="3" borderId="31" xfId="1" applyNumberFormat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9" fontId="3" fillId="3" borderId="61" xfId="1" applyNumberFormat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justify" vertical="center" wrapText="1"/>
    </xf>
    <xf numFmtId="3" fontId="3" fillId="3" borderId="61" xfId="1" applyNumberFormat="1" applyFont="1" applyFill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justify" vertical="center" wrapText="1"/>
    </xf>
    <xf numFmtId="3" fontId="3" fillId="0" borderId="20" xfId="1" applyNumberFormat="1" applyFont="1" applyFill="1" applyBorder="1" applyAlignment="1">
      <alignment horizontal="center" vertical="center"/>
    </xf>
    <xf numFmtId="9" fontId="3" fillId="0" borderId="52" xfId="1" applyNumberFormat="1" applyFont="1" applyBorder="1" applyAlignment="1">
      <alignment horizontal="center" vertical="center"/>
    </xf>
    <xf numFmtId="9" fontId="3" fillId="0" borderId="64" xfId="1" applyNumberFormat="1" applyFont="1" applyFill="1" applyBorder="1" applyAlignment="1">
      <alignment horizontal="center" vertical="center"/>
    </xf>
    <xf numFmtId="9" fontId="3" fillId="0" borderId="62" xfId="1" applyNumberFormat="1" applyFont="1" applyFill="1" applyBorder="1" applyAlignment="1">
      <alignment horizontal="center" vertical="center"/>
    </xf>
    <xf numFmtId="9" fontId="3" fillId="0" borderId="63" xfId="1" applyNumberFormat="1" applyFont="1" applyBorder="1" applyAlignment="1">
      <alignment horizontal="center" vertical="center"/>
    </xf>
    <xf numFmtId="9" fontId="3" fillId="0" borderId="63" xfId="1" applyNumberFormat="1" applyFont="1" applyFill="1" applyBorder="1" applyAlignment="1">
      <alignment horizontal="center" vertical="center"/>
    </xf>
    <xf numFmtId="9" fontId="3" fillId="0" borderId="29" xfId="1" applyNumberFormat="1" applyFont="1" applyFill="1" applyBorder="1" applyAlignment="1">
      <alignment horizontal="center" vertical="center"/>
    </xf>
    <xf numFmtId="9" fontId="3" fillId="0" borderId="59" xfId="1" applyNumberFormat="1" applyFont="1" applyFill="1" applyBorder="1" applyAlignment="1">
      <alignment horizontal="center" vertical="center"/>
    </xf>
    <xf numFmtId="9" fontId="3" fillId="0" borderId="59" xfId="1" applyNumberFormat="1" applyFont="1" applyBorder="1" applyAlignment="1">
      <alignment horizontal="center" vertical="center"/>
    </xf>
    <xf numFmtId="9" fontId="3" fillId="0" borderId="65" xfId="1" applyNumberFormat="1" applyFont="1" applyFill="1" applyBorder="1" applyAlignment="1">
      <alignment horizontal="center" vertical="center"/>
    </xf>
    <xf numFmtId="9" fontId="3" fillId="0" borderId="52" xfId="1" applyNumberFormat="1" applyFont="1" applyFill="1" applyBorder="1" applyAlignment="1">
      <alignment horizontal="center" vertical="center"/>
    </xf>
    <xf numFmtId="9" fontId="3" fillId="0" borderId="66" xfId="1" applyNumberFormat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42" fontId="3" fillId="0" borderId="18" xfId="2" applyFont="1" applyFill="1" applyBorder="1" applyAlignment="1">
      <alignment horizontal="center" vertical="center"/>
    </xf>
    <xf numFmtId="42" fontId="3" fillId="0" borderId="46" xfId="2" applyFont="1" applyFill="1" applyBorder="1" applyAlignment="1">
      <alignment horizontal="center" vertical="center"/>
    </xf>
    <xf numFmtId="42" fontId="3" fillId="0" borderId="6" xfId="2" applyFont="1" applyFill="1" applyBorder="1" applyAlignment="1">
      <alignment horizontal="center" vertical="center"/>
    </xf>
    <xf numFmtId="42" fontId="3" fillId="0" borderId="10" xfId="2" applyFont="1" applyFill="1" applyBorder="1" applyAlignment="1">
      <alignment horizontal="center" vertical="center"/>
    </xf>
    <xf numFmtId="42" fontId="3" fillId="0" borderId="19" xfId="2" applyFont="1" applyFill="1" applyBorder="1" applyAlignment="1">
      <alignment horizontal="center" vertical="center"/>
    </xf>
    <xf numFmtId="42" fontId="3" fillId="0" borderId="33" xfId="2" applyFont="1" applyFill="1" applyBorder="1" applyAlignment="1">
      <alignment horizontal="center" vertical="center"/>
    </xf>
    <xf numFmtId="42" fontId="3" fillId="0" borderId="10" xfId="2" applyFont="1" applyBorder="1" applyAlignment="1">
      <alignment horizontal="center" vertical="center"/>
    </xf>
    <xf numFmtId="42" fontId="3" fillId="0" borderId="18" xfId="2" applyFont="1" applyBorder="1" applyAlignment="1">
      <alignment horizontal="center" vertical="center"/>
    </xf>
    <xf numFmtId="42" fontId="3" fillId="0" borderId="19" xfId="2" applyFont="1" applyBorder="1" applyAlignment="1">
      <alignment horizontal="center" vertical="center"/>
    </xf>
    <xf numFmtId="42" fontId="3" fillId="0" borderId="46" xfId="2" applyFont="1" applyBorder="1" applyAlignment="1">
      <alignment horizontal="center" vertical="center"/>
    </xf>
    <xf numFmtId="42" fontId="9" fillId="4" borderId="32" xfId="2" applyFont="1" applyFill="1" applyBorder="1" applyAlignment="1">
      <alignment horizontal="center" vertical="center"/>
    </xf>
    <xf numFmtId="42" fontId="9" fillId="4" borderId="33" xfId="2" applyFont="1" applyFill="1" applyBorder="1" applyAlignment="1">
      <alignment horizontal="center" vertical="center"/>
    </xf>
    <xf numFmtId="0" fontId="3" fillId="0" borderId="58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justify" vertical="center" wrapText="1"/>
    </xf>
    <xf numFmtId="0" fontId="3" fillId="0" borderId="17" xfId="1" applyFont="1" applyBorder="1" applyAlignment="1">
      <alignment horizontal="justify" vertical="center" wrapText="1"/>
    </xf>
    <xf numFmtId="0" fontId="3" fillId="0" borderId="45" xfId="1" applyFont="1" applyBorder="1" applyAlignment="1">
      <alignment horizontal="justify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justify" vertical="center" wrapText="1"/>
    </xf>
    <xf numFmtId="0" fontId="3" fillId="0" borderId="26" xfId="1" applyFont="1" applyBorder="1" applyAlignment="1">
      <alignment horizontal="justify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63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</cellXfs>
  <cellStyles count="4">
    <cellStyle name="Moneda [0]" xfId="2" builtinId="7"/>
    <cellStyle name="Normal" xfId="0" builtinId="0"/>
    <cellStyle name="Normal 2" xfId="1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1118467</xdr:colOff>
      <xdr:row>0</xdr:row>
      <xdr:rowOff>0</xdr:rowOff>
    </xdr:from>
    <xdr:to>
      <xdr:col>3</xdr:col>
      <xdr:colOff>858693</xdr:colOff>
      <xdr:row>5</xdr:row>
      <xdr:rowOff>38100</xdr:rowOff>
    </xdr:to>
    <xdr:pic>
      <xdr:nvPicPr>
        <xdr:cNvPr id="2" name="Imagen 2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592" y="0"/>
          <a:ext cx="1240414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706438</xdr:colOff>
      <xdr:row>0</xdr:row>
      <xdr:rowOff>150812</xdr:rowOff>
    </xdr:from>
    <xdr:to>
      <xdr:col>17</xdr:col>
      <xdr:colOff>825500</xdr:colOff>
      <xdr:row>5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9313" y="150812"/>
          <a:ext cx="1912937" cy="1420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68"/>
  <sheetViews>
    <sheetView tabSelected="1" zoomScale="60" zoomScaleNormal="60" workbookViewId="0">
      <selection activeCell="R51" sqref="R51"/>
    </sheetView>
  </sheetViews>
  <sheetFormatPr baseColWidth="10" defaultColWidth="12.28515625" defaultRowHeight="15" x14ac:dyDescent="0.2"/>
  <cols>
    <col min="1" max="1" width="2.7109375" style="1" customWidth="1"/>
    <col min="2" max="2" width="23.7109375" style="1" customWidth="1"/>
    <col min="3" max="4" width="22.5703125" style="1" customWidth="1"/>
    <col min="5" max="5" width="15.42578125" style="1" bestFit="1" customWidth="1"/>
    <col min="6" max="6" width="23.5703125" style="1" customWidth="1"/>
    <col min="7" max="7" width="41.42578125" style="1" customWidth="1"/>
    <col min="8" max="8" width="15.7109375" style="1" hidden="1" customWidth="1"/>
    <col min="9" max="9" width="14.5703125" style="1" hidden="1" customWidth="1"/>
    <col min="10" max="10" width="11" style="1" hidden="1" customWidth="1"/>
    <col min="11" max="11" width="13.5703125" style="1" customWidth="1"/>
    <col min="12" max="12" width="11.140625" style="1" hidden="1" customWidth="1"/>
    <col min="13" max="13" width="0" style="1" hidden="1" customWidth="1"/>
    <col min="14" max="15" width="15" style="1" hidden="1" customWidth="1"/>
    <col min="16" max="18" width="27" style="1" customWidth="1"/>
    <col min="19" max="20" width="14.42578125" style="1" hidden="1" customWidth="1"/>
    <col min="21" max="21" width="1.28515625" style="1" customWidth="1"/>
    <col min="22" max="22" width="20.85546875" style="147" customWidth="1"/>
    <col min="23" max="23" width="14.140625" style="1" bestFit="1" customWidth="1"/>
    <col min="24" max="16384" width="12.28515625" style="1"/>
  </cols>
  <sheetData>
    <row r="2" spans="2:22" ht="20.100000000000001" customHeight="1" x14ac:dyDescent="0.2">
      <c r="B2" s="229" t="s">
        <v>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2:22" ht="20.100000000000001" customHeight="1" x14ac:dyDescent="0.2">
      <c r="B3" s="229" t="s">
        <v>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2:22" ht="44.25" customHeight="1" x14ac:dyDescent="0.2">
      <c r="B4" s="229" t="s">
        <v>109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6" spans="2:22" ht="15.75" thickBot="1" x14ac:dyDescent="0.25"/>
    <row r="7" spans="2:22" ht="18" customHeight="1" thickBot="1" x14ac:dyDescent="0.25">
      <c r="B7" s="2" t="s">
        <v>2</v>
      </c>
      <c r="C7" s="3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2" ht="18" customHeight="1" thickBot="1" x14ac:dyDescent="0.25">
      <c r="B8" s="5">
        <v>2020</v>
      </c>
      <c r="C8" s="6">
        <v>43951</v>
      </c>
      <c r="D8" s="230" t="s">
        <v>4</v>
      </c>
      <c r="E8" s="231"/>
      <c r="F8" s="231"/>
      <c r="G8" s="231"/>
      <c r="H8" s="231"/>
      <c r="I8" s="231"/>
      <c r="J8" s="231"/>
      <c r="K8" s="232"/>
      <c r="L8" s="4"/>
      <c r="M8" s="4"/>
      <c r="N8" s="4"/>
      <c r="O8" s="4"/>
      <c r="P8" s="4"/>
      <c r="Q8" s="4"/>
      <c r="R8" s="4"/>
      <c r="S8" s="4"/>
      <c r="T8" s="4"/>
    </row>
    <row r="9" spans="2:22" ht="30" customHeight="1" x14ac:dyDescent="0.2">
      <c r="B9" s="233" t="s">
        <v>5</v>
      </c>
      <c r="C9" s="236" t="s">
        <v>6</v>
      </c>
      <c r="D9" s="239" t="s">
        <v>7</v>
      </c>
      <c r="E9" s="242" t="s">
        <v>8</v>
      </c>
      <c r="F9" s="242"/>
      <c r="G9" s="242" t="s">
        <v>9</v>
      </c>
      <c r="H9" s="242"/>
      <c r="I9" s="242"/>
      <c r="J9" s="242"/>
      <c r="K9" s="244"/>
      <c r="L9" s="7"/>
      <c r="M9" s="239" t="s">
        <v>10</v>
      </c>
      <c r="N9" s="245"/>
      <c r="O9" s="246" t="s">
        <v>11</v>
      </c>
      <c r="P9" s="247"/>
      <c r="Q9" s="247"/>
      <c r="R9" s="247"/>
      <c r="S9" s="247"/>
      <c r="T9" s="248"/>
      <c r="V9" s="211" t="s">
        <v>110</v>
      </c>
    </row>
    <row r="10" spans="2:22" ht="17.100000000000001" customHeight="1" x14ac:dyDescent="0.2">
      <c r="B10" s="234"/>
      <c r="C10" s="237"/>
      <c r="D10" s="240"/>
      <c r="E10" s="243"/>
      <c r="F10" s="243"/>
      <c r="G10" s="243" t="s">
        <v>12</v>
      </c>
      <c r="H10" s="204" t="s">
        <v>13</v>
      </c>
      <c r="I10" s="204" t="s">
        <v>14</v>
      </c>
      <c r="J10" s="209" t="s">
        <v>15</v>
      </c>
      <c r="K10" s="227" t="s">
        <v>16</v>
      </c>
      <c r="L10" s="8"/>
      <c r="M10" s="223" t="s">
        <v>17</v>
      </c>
      <c r="N10" s="225" t="s">
        <v>18</v>
      </c>
      <c r="O10" s="249"/>
      <c r="P10" s="250"/>
      <c r="Q10" s="250"/>
      <c r="R10" s="250"/>
      <c r="S10" s="250"/>
      <c r="T10" s="251"/>
      <c r="V10" s="212"/>
    </row>
    <row r="11" spans="2:22" ht="60.75" customHeight="1" thickBot="1" x14ac:dyDescent="0.25">
      <c r="B11" s="235"/>
      <c r="C11" s="238"/>
      <c r="D11" s="241"/>
      <c r="E11" s="154" t="s">
        <v>19</v>
      </c>
      <c r="F11" s="154" t="s">
        <v>20</v>
      </c>
      <c r="G11" s="252"/>
      <c r="H11" s="205"/>
      <c r="I11" s="205"/>
      <c r="J11" s="210"/>
      <c r="K11" s="228"/>
      <c r="L11" s="9"/>
      <c r="M11" s="224"/>
      <c r="N11" s="226"/>
      <c r="O11" s="155" t="s">
        <v>21</v>
      </c>
      <c r="P11" s="156" t="s">
        <v>22</v>
      </c>
      <c r="Q11" s="157" t="s">
        <v>23</v>
      </c>
      <c r="R11" s="158" t="s">
        <v>24</v>
      </c>
      <c r="S11" s="158" t="s">
        <v>25</v>
      </c>
      <c r="T11" s="159" t="s">
        <v>26</v>
      </c>
      <c r="V11" s="213"/>
    </row>
    <row r="12" spans="2:22" ht="75.75" hidden="1" thickBot="1" x14ac:dyDescent="0.25">
      <c r="B12" s="10" t="s">
        <v>27</v>
      </c>
      <c r="C12" s="11" t="s">
        <v>28</v>
      </c>
      <c r="D12" s="12" t="s">
        <v>29</v>
      </c>
      <c r="E12" s="13">
        <v>43466</v>
      </c>
      <c r="F12" s="13">
        <v>43830</v>
      </c>
      <c r="G12" s="14" t="s">
        <v>30</v>
      </c>
      <c r="H12" s="15">
        <v>1</v>
      </c>
      <c r="I12" s="16">
        <f>+J12</f>
        <v>1</v>
      </c>
      <c r="J12" s="15">
        <v>1</v>
      </c>
      <c r="K12" s="17">
        <v>1</v>
      </c>
      <c r="L12" s="18">
        <f>+K12/J12</f>
        <v>1</v>
      </c>
      <c r="M12" s="19">
        <f>DAYS360(E12,$C$8)/DAYS360(E12,F12)</f>
        <v>1.3305555555555555</v>
      </c>
      <c r="N12" s="170">
        <f>IF(J12=0," -",IF(L12&gt;100%,100%,L12))</f>
        <v>1</v>
      </c>
      <c r="O12" s="35" t="s">
        <v>31</v>
      </c>
      <c r="P12" s="21">
        <v>0</v>
      </c>
      <c r="Q12" s="21">
        <v>0</v>
      </c>
      <c r="R12" s="21"/>
      <c r="S12" s="22" t="str">
        <f>IF(P12=0," -",Q12/P12)</f>
        <v xml:space="preserve"> -</v>
      </c>
      <c r="T12" s="20" t="str">
        <f>IF(R12=0," -",IF(Q12=0,100%,R12/Q12))</f>
        <v xml:space="preserve"> -</v>
      </c>
      <c r="V12" s="148"/>
    </row>
    <row r="13" spans="2:22" ht="12.95" hidden="1" customHeight="1" thickBot="1" x14ac:dyDescent="0.25">
      <c r="B13" s="23"/>
      <c r="C13" s="24"/>
      <c r="D13" s="25"/>
      <c r="E13" s="26"/>
      <c r="F13" s="26"/>
      <c r="G13" s="24"/>
      <c r="H13" s="27"/>
      <c r="I13" s="28"/>
      <c r="J13" s="27"/>
      <c r="K13" s="27"/>
      <c r="L13" s="29"/>
      <c r="M13" s="29"/>
      <c r="N13" s="29"/>
      <c r="O13" s="23"/>
      <c r="P13" s="30"/>
      <c r="Q13" s="30"/>
      <c r="R13" s="30"/>
      <c r="S13" s="29"/>
      <c r="T13" s="31"/>
      <c r="V13" s="149"/>
    </row>
    <row r="14" spans="2:22" ht="60.75" hidden="1" thickBot="1" x14ac:dyDescent="0.25">
      <c r="B14" s="214" t="s">
        <v>32</v>
      </c>
      <c r="C14" s="215" t="s">
        <v>33</v>
      </c>
      <c r="D14" s="12" t="s">
        <v>34</v>
      </c>
      <c r="E14" s="13">
        <v>43466</v>
      </c>
      <c r="F14" s="13">
        <v>43830</v>
      </c>
      <c r="G14" s="14" t="s">
        <v>35</v>
      </c>
      <c r="H14" s="21">
        <v>7</v>
      </c>
      <c r="I14" s="32" t="e">
        <f>+J14+(#REF!-#REF!)</f>
        <v>#REF!</v>
      </c>
      <c r="J14" s="21">
        <v>6</v>
      </c>
      <c r="K14" s="33">
        <v>0</v>
      </c>
      <c r="L14" s="34">
        <f t="shared" ref="L14:L58" si="0">+K14/J14</f>
        <v>0</v>
      </c>
      <c r="M14" s="19">
        <f t="shared" ref="M14:M58" si="1">DAYS360(E14,$C$8)/DAYS360(E14,F14)</f>
        <v>1.3305555555555555</v>
      </c>
      <c r="N14" s="170">
        <f>IF(J14=0," -",IF(L14&gt;100%,100%,L14))</f>
        <v>0</v>
      </c>
      <c r="O14" s="35">
        <v>0</v>
      </c>
      <c r="P14" s="21">
        <v>0</v>
      </c>
      <c r="Q14" s="21">
        <v>0</v>
      </c>
      <c r="R14" s="21"/>
      <c r="S14" s="22" t="str">
        <f t="shared" ref="S14:S58" si="2">IF(P14=0," -",Q14/P14)</f>
        <v xml:space="preserve"> -</v>
      </c>
      <c r="T14" s="20" t="str">
        <f t="shared" ref="T14:T58" si="3">IF(R14=0," -",IF(Q14=0,100%,R14/Q14))</f>
        <v xml:space="preserve"> -</v>
      </c>
      <c r="V14" s="149"/>
    </row>
    <row r="15" spans="2:22" ht="54" hidden="1" customHeight="1" thickBot="1" x14ac:dyDescent="0.25">
      <c r="B15" s="203"/>
      <c r="C15" s="216"/>
      <c r="D15" s="12" t="s">
        <v>36</v>
      </c>
      <c r="E15" s="13">
        <v>43466</v>
      </c>
      <c r="F15" s="13">
        <v>43830</v>
      </c>
      <c r="G15" s="36" t="s">
        <v>37</v>
      </c>
      <c r="H15" s="15">
        <v>1</v>
      </c>
      <c r="I15" s="37">
        <f>+J15</f>
        <v>1</v>
      </c>
      <c r="J15" s="15">
        <v>1</v>
      </c>
      <c r="K15" s="17">
        <v>1</v>
      </c>
      <c r="L15" s="38">
        <f t="shared" si="0"/>
        <v>1</v>
      </c>
      <c r="M15" s="39">
        <f t="shared" si="1"/>
        <v>1.3305555555555555</v>
      </c>
      <c r="N15" s="171">
        <f t="shared" ref="N15:N58" si="4">IF(J15=0," -",IF(L15&gt;100%,100%,L15))</f>
        <v>1</v>
      </c>
      <c r="O15" s="181" t="s">
        <v>38</v>
      </c>
      <c r="P15" s="32">
        <v>0</v>
      </c>
      <c r="Q15" s="32">
        <v>0</v>
      </c>
      <c r="R15" s="32"/>
      <c r="S15" s="40" t="str">
        <f t="shared" si="2"/>
        <v xml:space="preserve"> -</v>
      </c>
      <c r="T15" s="41" t="str">
        <f t="shared" si="3"/>
        <v xml:space="preserve"> -</v>
      </c>
      <c r="V15" s="149"/>
    </row>
    <row r="16" spans="2:22" ht="12.95" hidden="1" customHeight="1" thickBot="1" x14ac:dyDescent="0.25">
      <c r="B16" s="23"/>
      <c r="C16" s="24"/>
      <c r="D16" s="25"/>
      <c r="E16" s="26"/>
      <c r="F16" s="26"/>
      <c r="G16" s="24"/>
      <c r="H16" s="27"/>
      <c r="I16" s="28"/>
      <c r="J16" s="27"/>
      <c r="K16" s="27"/>
      <c r="L16" s="29"/>
      <c r="M16" s="29"/>
      <c r="N16" s="29"/>
      <c r="O16" s="23"/>
      <c r="P16" s="30"/>
      <c r="Q16" s="30"/>
      <c r="R16" s="30"/>
      <c r="S16" s="29"/>
      <c r="T16" s="31"/>
      <c r="V16" s="149"/>
    </row>
    <row r="17" spans="2:22" ht="90.75" hidden="1" thickBot="1" x14ac:dyDescent="0.25">
      <c r="B17" s="145" t="s">
        <v>39</v>
      </c>
      <c r="C17" s="42" t="s">
        <v>40</v>
      </c>
      <c r="D17" s="12" t="s">
        <v>41</v>
      </c>
      <c r="E17" s="13">
        <v>43466</v>
      </c>
      <c r="F17" s="13">
        <v>43830</v>
      </c>
      <c r="G17" s="36" t="s">
        <v>42</v>
      </c>
      <c r="H17" s="21">
        <v>10</v>
      </c>
      <c r="I17" s="43" t="e">
        <f>+J17+(#REF!-#REF!)</f>
        <v>#REF!</v>
      </c>
      <c r="J17" s="21">
        <v>7</v>
      </c>
      <c r="K17" s="33">
        <v>0</v>
      </c>
      <c r="L17" s="18">
        <f t="shared" si="0"/>
        <v>0</v>
      </c>
      <c r="M17" s="19">
        <f t="shared" si="1"/>
        <v>1.3305555555555555</v>
      </c>
      <c r="N17" s="170">
        <f t="shared" si="4"/>
        <v>0</v>
      </c>
      <c r="O17" s="35">
        <v>0</v>
      </c>
      <c r="P17" s="21">
        <v>0</v>
      </c>
      <c r="Q17" s="21">
        <v>0</v>
      </c>
      <c r="R17" s="21"/>
      <c r="S17" s="22" t="str">
        <f t="shared" si="2"/>
        <v xml:space="preserve"> -</v>
      </c>
      <c r="T17" s="20" t="str">
        <f t="shared" si="3"/>
        <v xml:space="preserve"> -</v>
      </c>
      <c r="V17" s="149"/>
    </row>
    <row r="18" spans="2:22" ht="12.95" hidden="1" customHeight="1" thickBot="1" x14ac:dyDescent="0.25">
      <c r="B18" s="23"/>
      <c r="C18" s="24"/>
      <c r="D18" s="25"/>
      <c r="E18" s="26"/>
      <c r="F18" s="26"/>
      <c r="G18" s="24"/>
      <c r="H18" s="27"/>
      <c r="I18" s="28"/>
      <c r="J18" s="27"/>
      <c r="K18" s="27"/>
      <c r="L18" s="29"/>
      <c r="M18" s="29"/>
      <c r="N18" s="29"/>
      <c r="O18" s="23"/>
      <c r="P18" s="30"/>
      <c r="Q18" s="30"/>
      <c r="R18" s="30"/>
      <c r="S18" s="29"/>
      <c r="T18" s="31"/>
      <c r="V18" s="149"/>
    </row>
    <row r="19" spans="2:22" ht="60" hidden="1" x14ac:dyDescent="0.2">
      <c r="B19" s="214" t="s">
        <v>43</v>
      </c>
      <c r="C19" s="219" t="s">
        <v>44</v>
      </c>
      <c r="D19" s="206" t="s">
        <v>45</v>
      </c>
      <c r="E19" s="44">
        <v>43466</v>
      </c>
      <c r="F19" s="44">
        <v>43830</v>
      </c>
      <c r="G19" s="45" t="s">
        <v>46</v>
      </c>
      <c r="H19" s="46">
        <v>1</v>
      </c>
      <c r="I19" s="46" t="e">
        <f>+J19+(#REF!-#REF!)</f>
        <v>#REF!</v>
      </c>
      <c r="J19" s="46">
        <v>0.35</v>
      </c>
      <c r="K19" s="48">
        <v>0.23</v>
      </c>
      <c r="L19" s="49">
        <f t="shared" si="0"/>
        <v>0.65714285714285725</v>
      </c>
      <c r="M19" s="50">
        <f>DAYS360(E19,$C$8)/DAYS360(E19,F19)</f>
        <v>1.3305555555555555</v>
      </c>
      <c r="N19" s="172">
        <f>IF(J19=0," -",IF(L19&gt;100%,100%,L19))</f>
        <v>0.65714285714285725</v>
      </c>
      <c r="O19" s="51" t="s">
        <v>47</v>
      </c>
      <c r="P19" s="52">
        <v>213713.65900000001</v>
      </c>
      <c r="Q19" s="52">
        <v>110250</v>
      </c>
      <c r="R19" s="52"/>
      <c r="S19" s="54">
        <f t="shared" si="2"/>
        <v>0.51587718125213511</v>
      </c>
      <c r="T19" s="55" t="str">
        <f t="shared" si="3"/>
        <v xml:space="preserve"> -</v>
      </c>
      <c r="V19" s="149"/>
    </row>
    <row r="20" spans="2:22" ht="90" hidden="1" x14ac:dyDescent="0.2">
      <c r="B20" s="202"/>
      <c r="C20" s="217"/>
      <c r="D20" s="207"/>
      <c r="E20" s="56">
        <v>43466</v>
      </c>
      <c r="F20" s="56">
        <v>43830</v>
      </c>
      <c r="G20" s="57" t="s">
        <v>48</v>
      </c>
      <c r="H20" s="58">
        <v>4</v>
      </c>
      <c r="I20" s="37" t="e">
        <f>+J20+(#REF!-#REF!)</f>
        <v>#REF!</v>
      </c>
      <c r="J20" s="58">
        <v>4</v>
      </c>
      <c r="K20" s="59">
        <v>0</v>
      </c>
      <c r="L20" s="60">
        <f t="shared" si="0"/>
        <v>0</v>
      </c>
      <c r="M20" s="61">
        <f t="shared" si="1"/>
        <v>1.3305555555555555</v>
      </c>
      <c r="N20" s="173">
        <f t="shared" si="4"/>
        <v>0</v>
      </c>
      <c r="O20" s="63">
        <v>0</v>
      </c>
      <c r="P20" s="58">
        <v>300000</v>
      </c>
      <c r="Q20" s="58">
        <v>0</v>
      </c>
      <c r="R20" s="58"/>
      <c r="S20" s="65">
        <f t="shared" si="2"/>
        <v>0</v>
      </c>
      <c r="T20" s="62" t="str">
        <f t="shared" si="3"/>
        <v xml:space="preserve"> -</v>
      </c>
      <c r="V20" s="149"/>
    </row>
    <row r="21" spans="2:22" ht="75" hidden="1" x14ac:dyDescent="0.2">
      <c r="B21" s="202"/>
      <c r="C21" s="217"/>
      <c r="D21" s="207"/>
      <c r="E21" s="56">
        <v>43466</v>
      </c>
      <c r="F21" s="56">
        <v>43830</v>
      </c>
      <c r="G21" s="57" t="s">
        <v>49</v>
      </c>
      <c r="H21" s="58">
        <v>4</v>
      </c>
      <c r="I21" s="37" t="e">
        <f>+J21+(#REF!-#REF!)</f>
        <v>#REF!</v>
      </c>
      <c r="J21" s="58">
        <v>4</v>
      </c>
      <c r="K21" s="59">
        <v>0</v>
      </c>
      <c r="L21" s="60">
        <f t="shared" si="0"/>
        <v>0</v>
      </c>
      <c r="M21" s="61">
        <f t="shared" si="1"/>
        <v>1.3305555555555555</v>
      </c>
      <c r="N21" s="173">
        <f t="shared" si="4"/>
        <v>0</v>
      </c>
      <c r="O21" s="63">
        <v>0</v>
      </c>
      <c r="P21" s="58">
        <v>0</v>
      </c>
      <c r="Q21" s="58">
        <v>0</v>
      </c>
      <c r="R21" s="58"/>
      <c r="S21" s="65" t="str">
        <f t="shared" si="2"/>
        <v xml:space="preserve"> -</v>
      </c>
      <c r="T21" s="62" t="str">
        <f t="shared" si="3"/>
        <v xml:space="preserve"> -</v>
      </c>
      <c r="V21" s="149"/>
    </row>
    <row r="22" spans="2:22" ht="50.25" customHeight="1" x14ac:dyDescent="0.2">
      <c r="B22" s="202"/>
      <c r="C22" s="217"/>
      <c r="D22" s="207"/>
      <c r="E22" s="56">
        <v>43831</v>
      </c>
      <c r="F22" s="56">
        <v>44012</v>
      </c>
      <c r="G22" s="66" t="s">
        <v>50</v>
      </c>
      <c r="H22" s="58">
        <v>171</v>
      </c>
      <c r="I22" s="37" t="e">
        <f>+J22+(#REF!-#REF!)</f>
        <v>#REF!</v>
      </c>
      <c r="J22" s="58">
        <v>51</v>
      </c>
      <c r="K22" s="59">
        <v>33</v>
      </c>
      <c r="L22" s="60">
        <v>0.6470588235294118</v>
      </c>
      <c r="M22" s="61">
        <v>0.66480446927374304</v>
      </c>
      <c r="N22" s="174">
        <v>0.6470588235294118</v>
      </c>
      <c r="O22" s="63" t="s">
        <v>51</v>
      </c>
      <c r="P22" s="189">
        <v>288657.20049999998</v>
      </c>
      <c r="Q22" s="189">
        <v>250000</v>
      </c>
      <c r="R22" s="189"/>
      <c r="S22" s="65">
        <v>0.86607920941158034</v>
      </c>
      <c r="T22" s="62" t="s">
        <v>38</v>
      </c>
      <c r="V22" s="146" t="s">
        <v>111</v>
      </c>
    </row>
    <row r="23" spans="2:22" ht="94.5" customHeight="1" thickBot="1" x14ac:dyDescent="0.25">
      <c r="B23" s="202"/>
      <c r="C23" s="217"/>
      <c r="D23" s="208"/>
      <c r="E23" s="68">
        <v>43831</v>
      </c>
      <c r="F23" s="68">
        <v>44012</v>
      </c>
      <c r="G23" s="97" t="s">
        <v>52</v>
      </c>
      <c r="H23" s="69">
        <v>700</v>
      </c>
      <c r="I23" s="70" t="e">
        <f>+J23+(#REF!-#REF!)</f>
        <v>#REF!</v>
      </c>
      <c r="J23" s="69">
        <v>650</v>
      </c>
      <c r="K23" s="71">
        <v>13</v>
      </c>
      <c r="L23" s="140">
        <v>0.02</v>
      </c>
      <c r="M23" s="110">
        <v>0.66480446927374304</v>
      </c>
      <c r="N23" s="175">
        <v>0.02</v>
      </c>
      <c r="O23" s="141" t="s">
        <v>53</v>
      </c>
      <c r="P23" s="190">
        <v>153500</v>
      </c>
      <c r="Q23" s="190">
        <v>90895.766000000003</v>
      </c>
      <c r="R23" s="190">
        <v>43.839462249999997</v>
      </c>
      <c r="S23" s="76">
        <v>0.59215482736156355</v>
      </c>
      <c r="T23" s="77">
        <v>4.8230477809054379E-4</v>
      </c>
      <c r="V23" s="146" t="s">
        <v>112</v>
      </c>
    </row>
    <row r="24" spans="2:22" ht="45.75" hidden="1" thickBot="1" x14ac:dyDescent="0.25">
      <c r="B24" s="202"/>
      <c r="C24" s="217"/>
      <c r="D24" s="206" t="s">
        <v>54</v>
      </c>
      <c r="E24" s="44">
        <v>43466</v>
      </c>
      <c r="F24" s="44">
        <v>43830</v>
      </c>
      <c r="G24" s="78" t="s">
        <v>55</v>
      </c>
      <c r="H24" s="52">
        <v>5</v>
      </c>
      <c r="I24" s="37" t="e">
        <f>+J24+(#REF!-#REF!)</f>
        <v>#REF!</v>
      </c>
      <c r="J24" s="52">
        <v>5</v>
      </c>
      <c r="K24" s="79">
        <v>5</v>
      </c>
      <c r="L24" s="106">
        <v>1</v>
      </c>
      <c r="M24" s="107">
        <v>1.3305555555555555</v>
      </c>
      <c r="N24" s="172">
        <v>1</v>
      </c>
      <c r="O24" s="182" t="s">
        <v>56</v>
      </c>
      <c r="P24" s="37"/>
      <c r="Q24" s="37"/>
      <c r="R24" s="37"/>
      <c r="S24" s="83" t="s">
        <v>38</v>
      </c>
      <c r="T24" s="84" t="s">
        <v>38</v>
      </c>
      <c r="V24" s="149"/>
    </row>
    <row r="25" spans="2:22" ht="45.75" hidden="1" thickBot="1" x14ac:dyDescent="0.25">
      <c r="B25" s="202"/>
      <c r="C25" s="217"/>
      <c r="D25" s="207"/>
      <c r="E25" s="56">
        <v>43466</v>
      </c>
      <c r="F25" s="56">
        <v>43830</v>
      </c>
      <c r="G25" s="66" t="s">
        <v>57</v>
      </c>
      <c r="H25" s="85">
        <v>1</v>
      </c>
      <c r="I25" s="47" t="e">
        <f>+J25+(#REF!-#REF!)</f>
        <v>#REF!</v>
      </c>
      <c r="J25" s="85">
        <v>1</v>
      </c>
      <c r="K25" s="67">
        <v>1</v>
      </c>
      <c r="L25" s="143">
        <v>1</v>
      </c>
      <c r="M25" s="121">
        <v>1.3305555555555555</v>
      </c>
      <c r="N25" s="174">
        <v>1</v>
      </c>
      <c r="O25" s="183" t="s">
        <v>56</v>
      </c>
      <c r="P25" s="58"/>
      <c r="Q25" s="58"/>
      <c r="R25" s="64"/>
      <c r="S25" s="65" t="s">
        <v>38</v>
      </c>
      <c r="T25" s="62" t="s">
        <v>38</v>
      </c>
      <c r="V25" s="149"/>
    </row>
    <row r="26" spans="2:22" ht="60.75" hidden="1" thickBot="1" x14ac:dyDescent="0.25">
      <c r="B26" s="202"/>
      <c r="C26" s="217"/>
      <c r="D26" s="207"/>
      <c r="E26" s="56">
        <v>43466</v>
      </c>
      <c r="F26" s="56">
        <v>43830</v>
      </c>
      <c r="G26" s="66" t="s">
        <v>58</v>
      </c>
      <c r="H26" s="58">
        <v>7</v>
      </c>
      <c r="I26" s="37" t="e">
        <f>+J26+(#REF!-#REF!)</f>
        <v>#REF!</v>
      </c>
      <c r="J26" s="58">
        <v>6</v>
      </c>
      <c r="K26" s="59">
        <v>6</v>
      </c>
      <c r="L26" s="143">
        <v>1</v>
      </c>
      <c r="M26" s="121">
        <v>1.3305555555555555</v>
      </c>
      <c r="N26" s="174">
        <v>1</v>
      </c>
      <c r="O26" s="183" t="s">
        <v>59</v>
      </c>
      <c r="P26" s="58"/>
      <c r="Q26" s="58"/>
      <c r="R26" s="64"/>
      <c r="S26" s="65" t="s">
        <v>38</v>
      </c>
      <c r="T26" s="62" t="s">
        <v>38</v>
      </c>
      <c r="V26" s="149"/>
    </row>
    <row r="27" spans="2:22" ht="75.75" hidden="1" thickBot="1" x14ac:dyDescent="0.25">
      <c r="B27" s="202"/>
      <c r="C27" s="217"/>
      <c r="D27" s="207"/>
      <c r="E27" s="56">
        <v>43466</v>
      </c>
      <c r="F27" s="56">
        <v>43830</v>
      </c>
      <c r="G27" s="57" t="s">
        <v>60</v>
      </c>
      <c r="H27" s="85">
        <v>1</v>
      </c>
      <c r="I27" s="47" t="e">
        <f>+J27+(#REF!-#REF!)</f>
        <v>#REF!</v>
      </c>
      <c r="J27" s="85">
        <v>0.8</v>
      </c>
      <c r="K27" s="67">
        <v>0.8</v>
      </c>
      <c r="L27" s="86">
        <v>1</v>
      </c>
      <c r="M27" s="61">
        <v>1.3305555555555555</v>
      </c>
      <c r="N27" s="174">
        <v>1</v>
      </c>
      <c r="O27" s="63" t="s">
        <v>61</v>
      </c>
      <c r="P27" s="64"/>
      <c r="Q27" s="64"/>
      <c r="R27" s="64"/>
      <c r="S27" s="65" t="s">
        <v>38</v>
      </c>
      <c r="T27" s="62" t="s">
        <v>38</v>
      </c>
      <c r="V27" s="149"/>
    </row>
    <row r="28" spans="2:22" ht="60.75" hidden="1" thickBot="1" x14ac:dyDescent="0.25">
      <c r="B28" s="202"/>
      <c r="C28" s="217"/>
      <c r="D28" s="208"/>
      <c r="E28" s="68">
        <v>43466</v>
      </c>
      <c r="F28" s="68">
        <v>43830</v>
      </c>
      <c r="G28" s="88" t="s">
        <v>62</v>
      </c>
      <c r="H28" s="89">
        <v>1</v>
      </c>
      <c r="I28" s="90" t="e">
        <f>+J28+(#REF!-#REF!)</f>
        <v>#REF!</v>
      </c>
      <c r="J28" s="89">
        <v>0.8</v>
      </c>
      <c r="K28" s="91">
        <v>0.8</v>
      </c>
      <c r="L28" s="92">
        <v>1</v>
      </c>
      <c r="M28" s="93">
        <v>1.3305555555555555</v>
      </c>
      <c r="N28" s="176">
        <v>1</v>
      </c>
      <c r="O28" s="184" t="s">
        <v>61</v>
      </c>
      <c r="P28" s="94"/>
      <c r="Q28" s="94"/>
      <c r="R28" s="94"/>
      <c r="S28" s="95" t="s">
        <v>38</v>
      </c>
      <c r="T28" s="96" t="s">
        <v>38</v>
      </c>
      <c r="V28" s="149"/>
    </row>
    <row r="29" spans="2:22" ht="45.75" hidden="1" thickBot="1" x14ac:dyDescent="0.25">
      <c r="B29" s="202"/>
      <c r="C29" s="217"/>
      <c r="D29" s="206" t="s">
        <v>63</v>
      </c>
      <c r="E29" s="44">
        <v>43466</v>
      </c>
      <c r="F29" s="44">
        <v>43830</v>
      </c>
      <c r="G29" s="14" t="s">
        <v>64</v>
      </c>
      <c r="H29" s="46">
        <v>1</v>
      </c>
      <c r="I29" s="47" t="e">
        <f>+J29+(#REF!-#REF!)</f>
        <v>#REF!</v>
      </c>
      <c r="J29" s="46">
        <v>0.5</v>
      </c>
      <c r="K29" s="48">
        <v>0.5</v>
      </c>
      <c r="L29" s="80">
        <v>1</v>
      </c>
      <c r="M29" s="50">
        <v>1.3305555555555555</v>
      </c>
      <c r="N29" s="172">
        <v>1</v>
      </c>
      <c r="O29" s="51" t="s">
        <v>65</v>
      </c>
      <c r="P29" s="53"/>
      <c r="Q29" s="53"/>
      <c r="R29" s="53"/>
      <c r="S29" s="54" t="s">
        <v>38</v>
      </c>
      <c r="T29" s="55" t="s">
        <v>38</v>
      </c>
      <c r="V29" s="149"/>
    </row>
    <row r="30" spans="2:22" ht="75.75" hidden="1" thickBot="1" x14ac:dyDescent="0.25">
      <c r="B30" s="202"/>
      <c r="C30" s="217"/>
      <c r="D30" s="207"/>
      <c r="E30" s="56">
        <v>43466</v>
      </c>
      <c r="F30" s="56">
        <v>43830</v>
      </c>
      <c r="G30" s="66" t="s">
        <v>66</v>
      </c>
      <c r="H30" s="58">
        <v>15</v>
      </c>
      <c r="I30" s="82" t="e">
        <f>+J30+(#REF!-#REF!)</f>
        <v>#REF!</v>
      </c>
      <c r="J30" s="58">
        <v>15</v>
      </c>
      <c r="K30" s="59">
        <v>0</v>
      </c>
      <c r="L30" s="86">
        <v>0</v>
      </c>
      <c r="M30" s="61">
        <v>1.3305555555555555</v>
      </c>
      <c r="N30" s="173">
        <v>0</v>
      </c>
      <c r="O30" s="63" t="s">
        <v>65</v>
      </c>
      <c r="P30" s="64"/>
      <c r="Q30" s="64"/>
      <c r="R30" s="64"/>
      <c r="S30" s="65" t="s">
        <v>38</v>
      </c>
      <c r="T30" s="62" t="s">
        <v>38</v>
      </c>
      <c r="V30" s="149"/>
    </row>
    <row r="31" spans="2:22" ht="75.75" hidden="1" thickBot="1" x14ac:dyDescent="0.25">
      <c r="B31" s="202"/>
      <c r="C31" s="218"/>
      <c r="D31" s="208"/>
      <c r="E31" s="68">
        <v>43466</v>
      </c>
      <c r="F31" s="68">
        <v>43830</v>
      </c>
      <c r="G31" s="97" t="s">
        <v>67</v>
      </c>
      <c r="H31" s="69">
        <v>1</v>
      </c>
      <c r="I31" s="82" t="e">
        <f>+J31+(#REF!-#REF!)</f>
        <v>#REF!</v>
      </c>
      <c r="J31" s="69">
        <v>0</v>
      </c>
      <c r="K31" s="71">
        <v>0</v>
      </c>
      <c r="L31" s="92" t="e">
        <v>#DIV/0!</v>
      </c>
      <c r="M31" s="93">
        <v>1.3305555555555555</v>
      </c>
      <c r="N31" s="177" t="s">
        <v>38</v>
      </c>
      <c r="O31" s="74" t="s">
        <v>51</v>
      </c>
      <c r="P31" s="75"/>
      <c r="Q31" s="75"/>
      <c r="R31" s="75"/>
      <c r="S31" s="76" t="s">
        <v>38</v>
      </c>
      <c r="T31" s="77" t="s">
        <v>38</v>
      </c>
      <c r="V31" s="150"/>
    </row>
    <row r="32" spans="2:22" ht="12.95" customHeight="1" thickBot="1" x14ac:dyDescent="0.25">
      <c r="B32" s="202"/>
      <c r="C32" s="160"/>
      <c r="D32" s="161"/>
      <c r="E32" s="162"/>
      <c r="F32" s="162"/>
      <c r="G32" s="163"/>
      <c r="H32" s="99"/>
      <c r="I32" s="99"/>
      <c r="J32" s="99"/>
      <c r="K32" s="164"/>
      <c r="L32" s="100"/>
      <c r="M32" s="100"/>
      <c r="N32" s="100"/>
      <c r="O32" s="185"/>
      <c r="P32" s="98"/>
      <c r="Q32" s="98"/>
      <c r="R32" s="98"/>
      <c r="S32" s="100"/>
      <c r="T32" s="101"/>
      <c r="V32" s="151"/>
    </row>
    <row r="33" spans="2:23" ht="60.75" thickBot="1" x14ac:dyDescent="0.25">
      <c r="B33" s="202"/>
      <c r="C33" s="220" t="s">
        <v>68</v>
      </c>
      <c r="D33" s="12" t="s">
        <v>69</v>
      </c>
      <c r="E33" s="13">
        <v>43831</v>
      </c>
      <c r="F33" s="13">
        <v>44012</v>
      </c>
      <c r="G33" s="36" t="s">
        <v>70</v>
      </c>
      <c r="H33" s="21">
        <v>1000</v>
      </c>
      <c r="I33" s="21" t="e">
        <f>+J33+(#REF!-#REF!)</f>
        <v>#REF!</v>
      </c>
      <c r="J33" s="15">
        <v>600</v>
      </c>
      <c r="K33" s="17">
        <v>88</v>
      </c>
      <c r="L33" s="102">
        <v>0.14666666666666667</v>
      </c>
      <c r="M33" s="103">
        <v>0.66480446927374304</v>
      </c>
      <c r="N33" s="178">
        <v>0.14666666666666667</v>
      </c>
      <c r="O33" s="186" t="s">
        <v>71</v>
      </c>
      <c r="P33" s="191">
        <v>153500</v>
      </c>
      <c r="Q33" s="191">
        <v>90895.766000000003</v>
      </c>
      <c r="R33" s="191">
        <v>43.839462249999997</v>
      </c>
      <c r="S33" s="104">
        <v>0.59215482736156355</v>
      </c>
      <c r="T33" s="105">
        <v>4.8230477809054379E-4</v>
      </c>
      <c r="V33" s="152" t="s">
        <v>112</v>
      </c>
    </row>
    <row r="34" spans="2:23" ht="45" x14ac:dyDescent="0.2">
      <c r="B34" s="202"/>
      <c r="C34" s="217"/>
      <c r="D34" s="221" t="s">
        <v>72</v>
      </c>
      <c r="E34" s="126">
        <v>43831</v>
      </c>
      <c r="F34" s="126">
        <v>44012</v>
      </c>
      <c r="G34" s="165" t="s">
        <v>73</v>
      </c>
      <c r="H34" s="82">
        <v>10</v>
      </c>
      <c r="I34" s="82" t="e">
        <f>+J34+(#REF!-#REF!)</f>
        <v>#REF!</v>
      </c>
      <c r="J34" s="37">
        <v>5</v>
      </c>
      <c r="K34" s="128">
        <v>6</v>
      </c>
      <c r="L34" s="106">
        <v>1.2</v>
      </c>
      <c r="M34" s="107">
        <v>0.66480446927374304</v>
      </c>
      <c r="N34" s="172">
        <v>1</v>
      </c>
      <c r="O34" s="108" t="s">
        <v>74</v>
      </c>
      <c r="P34" s="192">
        <v>153500</v>
      </c>
      <c r="Q34" s="192">
        <v>90895.766000000003</v>
      </c>
      <c r="R34" s="192">
        <v>43.839462249999997</v>
      </c>
      <c r="S34" s="54">
        <v>0.59215482736156355</v>
      </c>
      <c r="T34" s="55">
        <v>4.8230477809054379E-4</v>
      </c>
      <c r="V34" s="146" t="s">
        <v>112</v>
      </c>
    </row>
    <row r="35" spans="2:23" ht="87" customHeight="1" thickBot="1" x14ac:dyDescent="0.25">
      <c r="B35" s="202"/>
      <c r="C35" s="217"/>
      <c r="D35" s="222"/>
      <c r="E35" s="167">
        <v>43831</v>
      </c>
      <c r="F35" s="167">
        <v>44012</v>
      </c>
      <c r="G35" s="168" t="s">
        <v>75</v>
      </c>
      <c r="H35" s="94">
        <v>250</v>
      </c>
      <c r="I35" s="43" t="e">
        <f>+J35+(#REF!-#REF!)</f>
        <v>#REF!</v>
      </c>
      <c r="J35" s="112">
        <v>100</v>
      </c>
      <c r="K35" s="169">
        <v>68</v>
      </c>
      <c r="L35" s="109">
        <v>0.68</v>
      </c>
      <c r="M35" s="110">
        <v>0.66480446927374304</v>
      </c>
      <c r="N35" s="175">
        <v>0.68</v>
      </c>
      <c r="O35" s="111" t="s">
        <v>74</v>
      </c>
      <c r="P35" s="193">
        <v>153500</v>
      </c>
      <c r="Q35" s="193">
        <v>90895.766000000003</v>
      </c>
      <c r="R35" s="193">
        <v>43.839462249999997</v>
      </c>
      <c r="S35" s="95">
        <v>0.59215482736156355</v>
      </c>
      <c r="T35" s="96">
        <v>4.8230477809054379E-4</v>
      </c>
      <c r="V35" s="146" t="s">
        <v>112</v>
      </c>
    </row>
    <row r="36" spans="2:23" ht="45.75" thickBot="1" x14ac:dyDescent="0.25">
      <c r="B36" s="202"/>
      <c r="C36" s="217"/>
      <c r="D36" s="12" t="s">
        <v>76</v>
      </c>
      <c r="E36" s="13">
        <v>43831</v>
      </c>
      <c r="F36" s="13">
        <v>44012</v>
      </c>
      <c r="G36" s="36" t="s">
        <v>77</v>
      </c>
      <c r="H36" s="21">
        <v>6202</v>
      </c>
      <c r="I36" s="21" t="e">
        <f>+J36+(#REF!-#REF!)</f>
        <v>#REF!</v>
      </c>
      <c r="J36" s="15">
        <v>1800</v>
      </c>
      <c r="K36" s="17">
        <v>635</v>
      </c>
      <c r="L36" s="113">
        <v>0.3527777777777778</v>
      </c>
      <c r="M36" s="114">
        <v>0.66480446927374304</v>
      </c>
      <c r="N36" s="179">
        <v>0.3527777777777778</v>
      </c>
      <c r="O36" s="187" t="s">
        <v>38</v>
      </c>
      <c r="P36" s="194">
        <v>288657.20049999998</v>
      </c>
      <c r="Q36" s="194">
        <v>250000</v>
      </c>
      <c r="R36" s="194"/>
      <c r="S36" s="22">
        <v>0.86607920941158034</v>
      </c>
      <c r="T36" s="20" t="s">
        <v>38</v>
      </c>
      <c r="V36" s="146" t="s">
        <v>111</v>
      </c>
    </row>
    <row r="37" spans="2:23" ht="30.75" hidden="1" thickBot="1" x14ac:dyDescent="0.25">
      <c r="B37" s="202"/>
      <c r="C37" s="217"/>
      <c r="D37" s="206" t="s">
        <v>78</v>
      </c>
      <c r="E37" s="44">
        <v>43466</v>
      </c>
      <c r="F37" s="44">
        <v>43830</v>
      </c>
      <c r="G37" s="45" t="s">
        <v>79</v>
      </c>
      <c r="H37" s="53">
        <v>50</v>
      </c>
      <c r="I37" s="82" t="e">
        <f>+J37+(#REF!-#REF!)</f>
        <v>#REF!</v>
      </c>
      <c r="J37" s="53">
        <v>38</v>
      </c>
      <c r="K37" s="79">
        <v>0</v>
      </c>
      <c r="L37" s="115">
        <v>0</v>
      </c>
      <c r="M37" s="116">
        <v>1.3305555555555555</v>
      </c>
      <c r="N37" s="180">
        <v>0</v>
      </c>
      <c r="O37" s="188">
        <v>0</v>
      </c>
      <c r="P37" s="37"/>
      <c r="Q37" s="37"/>
      <c r="R37" s="37"/>
      <c r="S37" s="83" t="s">
        <v>38</v>
      </c>
      <c r="T37" s="84" t="s">
        <v>38</v>
      </c>
      <c r="V37" s="149"/>
    </row>
    <row r="38" spans="2:23" ht="90.75" hidden="1" thickBot="1" x14ac:dyDescent="0.25">
      <c r="B38" s="202"/>
      <c r="C38" s="217"/>
      <c r="D38" s="207"/>
      <c r="E38" s="56">
        <v>43466</v>
      </c>
      <c r="F38" s="56">
        <v>43830</v>
      </c>
      <c r="G38" s="57" t="s">
        <v>80</v>
      </c>
      <c r="H38" s="85">
        <v>1</v>
      </c>
      <c r="I38" s="47" t="e">
        <f>+J38+(#REF!-#REF!)</f>
        <v>#REF!</v>
      </c>
      <c r="J38" s="85">
        <v>0.4</v>
      </c>
      <c r="K38" s="67">
        <v>0.4</v>
      </c>
      <c r="L38" s="60">
        <v>1</v>
      </c>
      <c r="M38" s="61">
        <v>1.3305555555555555</v>
      </c>
      <c r="N38" s="174">
        <v>1</v>
      </c>
      <c r="O38" s="63">
        <v>0</v>
      </c>
      <c r="P38" s="64"/>
      <c r="Q38" s="64"/>
      <c r="R38" s="64"/>
      <c r="S38" s="65" t="s">
        <v>38</v>
      </c>
      <c r="T38" s="62" t="s">
        <v>38</v>
      </c>
      <c r="V38" s="149"/>
    </row>
    <row r="39" spans="2:23" ht="75.75" hidden="1" thickBot="1" x14ac:dyDescent="0.25">
      <c r="B39" s="202"/>
      <c r="C39" s="217"/>
      <c r="D39" s="207"/>
      <c r="E39" s="56">
        <v>43466</v>
      </c>
      <c r="F39" s="56">
        <v>43830</v>
      </c>
      <c r="G39" s="57" t="s">
        <v>81</v>
      </c>
      <c r="H39" s="58">
        <v>1</v>
      </c>
      <c r="I39" s="37">
        <f>+J39</f>
        <v>1</v>
      </c>
      <c r="J39" s="58">
        <v>1</v>
      </c>
      <c r="K39" s="59">
        <v>1</v>
      </c>
      <c r="L39" s="60">
        <v>1</v>
      </c>
      <c r="M39" s="61">
        <v>1.3305555555555555</v>
      </c>
      <c r="N39" s="174">
        <v>1</v>
      </c>
      <c r="O39" s="63">
        <v>0</v>
      </c>
      <c r="P39" s="64"/>
      <c r="Q39" s="64"/>
      <c r="R39" s="64"/>
      <c r="S39" s="65" t="s">
        <v>38</v>
      </c>
      <c r="T39" s="62" t="s">
        <v>38</v>
      </c>
      <c r="V39" s="149"/>
    </row>
    <row r="40" spans="2:23" ht="45.75" hidden="1" thickBot="1" x14ac:dyDescent="0.25">
      <c r="B40" s="202"/>
      <c r="C40" s="217"/>
      <c r="D40" s="207"/>
      <c r="E40" s="56">
        <v>43466</v>
      </c>
      <c r="F40" s="56">
        <v>43830</v>
      </c>
      <c r="G40" s="57" t="s">
        <v>82</v>
      </c>
      <c r="H40" s="58">
        <v>1</v>
      </c>
      <c r="I40" s="37">
        <f>+J40</f>
        <v>1</v>
      </c>
      <c r="J40" s="58">
        <v>1</v>
      </c>
      <c r="K40" s="59">
        <v>1</v>
      </c>
      <c r="L40" s="60">
        <v>1</v>
      </c>
      <c r="M40" s="61">
        <v>1.3305555555555555</v>
      </c>
      <c r="N40" s="174">
        <v>1</v>
      </c>
      <c r="O40" s="63" t="s">
        <v>51</v>
      </c>
      <c r="P40" s="64"/>
      <c r="Q40" s="64"/>
      <c r="R40" s="64"/>
      <c r="S40" s="65" t="s">
        <v>38</v>
      </c>
      <c r="T40" s="62" t="s">
        <v>38</v>
      </c>
      <c r="V40" s="149"/>
    </row>
    <row r="41" spans="2:23" ht="101.25" hidden="1" customHeight="1" x14ac:dyDescent="0.2">
      <c r="B41" s="202"/>
      <c r="C41" s="217"/>
      <c r="D41" s="207"/>
      <c r="E41" s="56">
        <v>43466</v>
      </c>
      <c r="F41" s="56">
        <v>43830</v>
      </c>
      <c r="G41" s="66" t="s">
        <v>83</v>
      </c>
      <c r="H41" s="58">
        <v>20</v>
      </c>
      <c r="I41" s="37" t="e">
        <f>+J41+(#REF!-#REF!)</f>
        <v>#REF!</v>
      </c>
      <c r="J41" s="58">
        <v>20</v>
      </c>
      <c r="K41" s="59">
        <v>76</v>
      </c>
      <c r="L41" s="60">
        <v>3.8</v>
      </c>
      <c r="M41" s="61">
        <v>1.3305555555555555</v>
      </c>
      <c r="N41" s="174">
        <v>1</v>
      </c>
      <c r="O41" s="63">
        <v>0</v>
      </c>
      <c r="P41" s="64"/>
      <c r="Q41" s="64"/>
      <c r="R41" s="64"/>
      <c r="S41" s="65" t="s">
        <v>38</v>
      </c>
      <c r="T41" s="62" t="s">
        <v>38</v>
      </c>
      <c r="V41" s="149"/>
    </row>
    <row r="42" spans="2:23" ht="45.75" hidden="1" thickBot="1" x14ac:dyDescent="0.25">
      <c r="B42" s="202"/>
      <c r="C42" s="217"/>
      <c r="D42" s="208"/>
      <c r="E42" s="68">
        <v>43466</v>
      </c>
      <c r="F42" s="68">
        <v>43830</v>
      </c>
      <c r="G42" s="97" t="s">
        <v>84</v>
      </c>
      <c r="H42" s="69">
        <v>500</v>
      </c>
      <c r="I42" s="69" t="e">
        <f>+J42+(#REF!-#REF!)</f>
        <v>#REF!</v>
      </c>
      <c r="J42" s="69">
        <v>350</v>
      </c>
      <c r="K42" s="71">
        <v>0</v>
      </c>
      <c r="L42" s="72">
        <v>0</v>
      </c>
      <c r="M42" s="73">
        <v>1.3305555555555555</v>
      </c>
      <c r="N42" s="175">
        <v>0</v>
      </c>
      <c r="O42" s="184" t="s">
        <v>51</v>
      </c>
      <c r="P42" s="94"/>
      <c r="Q42" s="94"/>
      <c r="R42" s="94"/>
      <c r="S42" s="95" t="s">
        <v>38</v>
      </c>
      <c r="T42" s="96" t="s">
        <v>38</v>
      </c>
      <c r="V42" s="149"/>
    </row>
    <row r="43" spans="2:23" ht="60.75" hidden="1" thickBot="1" x14ac:dyDescent="0.25">
      <c r="B43" s="202"/>
      <c r="C43" s="218"/>
      <c r="D43" s="12" t="s">
        <v>85</v>
      </c>
      <c r="E43" s="13">
        <v>43466</v>
      </c>
      <c r="F43" s="13">
        <v>43830</v>
      </c>
      <c r="G43" s="14" t="s">
        <v>86</v>
      </c>
      <c r="H43" s="118">
        <v>1</v>
      </c>
      <c r="I43" s="47">
        <f>+J43</f>
        <v>1</v>
      </c>
      <c r="J43" s="118">
        <v>1</v>
      </c>
      <c r="K43" s="144">
        <v>0.7</v>
      </c>
      <c r="L43" s="34">
        <v>0.7</v>
      </c>
      <c r="M43" s="19">
        <v>1.3305555555555555</v>
      </c>
      <c r="N43" s="175">
        <v>0.7</v>
      </c>
      <c r="O43" s="35" t="s">
        <v>87</v>
      </c>
      <c r="P43" s="15"/>
      <c r="Q43" s="15"/>
      <c r="R43" s="21"/>
      <c r="S43" s="22" t="s">
        <v>38</v>
      </c>
      <c r="T43" s="20" t="s">
        <v>38</v>
      </c>
      <c r="V43" s="150"/>
    </row>
    <row r="44" spans="2:23" ht="12.95" customHeight="1" thickBot="1" x14ac:dyDescent="0.25">
      <c r="B44" s="202"/>
      <c r="C44" s="160"/>
      <c r="D44" s="161"/>
      <c r="E44" s="162"/>
      <c r="F44" s="162"/>
      <c r="G44" s="163"/>
      <c r="H44" s="99"/>
      <c r="I44" s="99"/>
      <c r="J44" s="99"/>
      <c r="K44" s="166"/>
      <c r="L44" s="100"/>
      <c r="M44" s="100"/>
      <c r="N44" s="100"/>
      <c r="O44" s="185"/>
      <c r="P44" s="98"/>
      <c r="Q44" s="98"/>
      <c r="R44" s="98"/>
      <c r="S44" s="100"/>
      <c r="T44" s="101"/>
      <c r="V44" s="151"/>
    </row>
    <row r="45" spans="2:23" ht="30" x14ac:dyDescent="0.2">
      <c r="B45" s="217"/>
      <c r="C45" s="201" t="s">
        <v>88</v>
      </c>
      <c r="D45" s="206" t="s">
        <v>89</v>
      </c>
      <c r="E45" s="44">
        <v>43831</v>
      </c>
      <c r="F45" s="44">
        <v>44012</v>
      </c>
      <c r="G45" s="45" t="s">
        <v>90</v>
      </c>
      <c r="H45" s="53">
        <v>1500</v>
      </c>
      <c r="I45" s="53" t="e">
        <f>+J45+(#REF!-#REF!)</f>
        <v>#REF!</v>
      </c>
      <c r="J45" s="52">
        <v>800</v>
      </c>
      <c r="K45" s="79">
        <v>58</v>
      </c>
      <c r="L45" s="119">
        <v>7.2499999999999995E-2</v>
      </c>
      <c r="M45" s="107">
        <v>0.66480446927374304</v>
      </c>
      <c r="N45" s="172">
        <v>7.2499999999999995E-2</v>
      </c>
      <c r="O45" s="108" t="s">
        <v>91</v>
      </c>
      <c r="P45" s="192">
        <v>41607.5</v>
      </c>
      <c r="Q45" s="192">
        <v>22437.499749999999</v>
      </c>
      <c r="R45" s="195"/>
      <c r="S45" s="54">
        <v>0.53926575136694099</v>
      </c>
      <c r="T45" s="55" t="s">
        <v>38</v>
      </c>
      <c r="V45" s="148" t="s">
        <v>113</v>
      </c>
    </row>
    <row r="46" spans="2:23" ht="45.75" thickBot="1" x14ac:dyDescent="0.25">
      <c r="B46" s="217"/>
      <c r="C46" s="202"/>
      <c r="D46" s="207"/>
      <c r="E46" s="56">
        <v>43831</v>
      </c>
      <c r="F46" s="56">
        <v>44012</v>
      </c>
      <c r="G46" s="57" t="s">
        <v>92</v>
      </c>
      <c r="H46" s="64">
        <v>1000</v>
      </c>
      <c r="I46" s="82" t="e">
        <f>+J46+(#REF!-#REF!)</f>
        <v>#REF!</v>
      </c>
      <c r="J46" s="58">
        <v>360</v>
      </c>
      <c r="K46" s="59">
        <v>86</v>
      </c>
      <c r="L46" s="120">
        <v>0.2388888888888889</v>
      </c>
      <c r="M46" s="121">
        <v>0.66480446927374304</v>
      </c>
      <c r="N46" s="174">
        <v>0.2388888888888889</v>
      </c>
      <c r="O46" s="183">
        <v>0</v>
      </c>
      <c r="P46" s="189">
        <v>41607.5</v>
      </c>
      <c r="Q46" s="189">
        <v>22437.499749999999</v>
      </c>
      <c r="R46" s="196"/>
      <c r="S46" s="65">
        <v>0.53926575136694099</v>
      </c>
      <c r="T46" s="62" t="s">
        <v>38</v>
      </c>
      <c r="V46" s="149" t="s">
        <v>113</v>
      </c>
    </row>
    <row r="47" spans="2:23" ht="60.75" hidden="1" thickBot="1" x14ac:dyDescent="0.25">
      <c r="B47" s="217"/>
      <c r="C47" s="202"/>
      <c r="D47" s="207"/>
      <c r="E47" s="56">
        <v>43466</v>
      </c>
      <c r="F47" s="56">
        <v>43830</v>
      </c>
      <c r="G47" s="66" t="s">
        <v>93</v>
      </c>
      <c r="H47" s="64">
        <v>1</v>
      </c>
      <c r="I47" s="82">
        <f>+J47</f>
        <v>1</v>
      </c>
      <c r="J47" s="58">
        <v>1</v>
      </c>
      <c r="K47" s="59"/>
      <c r="L47" s="120">
        <v>0</v>
      </c>
      <c r="M47" s="121">
        <v>1.3305555555555555</v>
      </c>
      <c r="N47" s="174">
        <v>0</v>
      </c>
      <c r="O47" s="183" t="s">
        <v>51</v>
      </c>
      <c r="P47" s="189"/>
      <c r="Q47" s="189"/>
      <c r="R47" s="196"/>
      <c r="S47" s="65" t="s">
        <v>38</v>
      </c>
      <c r="T47" s="62" t="s">
        <v>38</v>
      </c>
      <c r="V47" s="149" t="s">
        <v>113</v>
      </c>
      <c r="W47" s="139"/>
    </row>
    <row r="48" spans="2:23" ht="60.75" hidden="1" thickBot="1" x14ac:dyDescent="0.25">
      <c r="B48" s="217"/>
      <c r="C48" s="202"/>
      <c r="D48" s="207"/>
      <c r="E48" s="56">
        <v>43466</v>
      </c>
      <c r="F48" s="56">
        <v>43830</v>
      </c>
      <c r="G48" s="66" t="s">
        <v>94</v>
      </c>
      <c r="H48" s="64">
        <v>1</v>
      </c>
      <c r="I48" s="82">
        <f>+J48</f>
        <v>1</v>
      </c>
      <c r="J48" s="58">
        <v>1</v>
      </c>
      <c r="K48" s="59"/>
      <c r="L48" s="120">
        <v>0</v>
      </c>
      <c r="M48" s="121">
        <v>1.3305555555555555</v>
      </c>
      <c r="N48" s="174">
        <v>0</v>
      </c>
      <c r="O48" s="183" t="s">
        <v>51</v>
      </c>
      <c r="P48" s="189"/>
      <c r="Q48" s="189"/>
      <c r="R48" s="196"/>
      <c r="S48" s="65" t="s">
        <v>38</v>
      </c>
      <c r="T48" s="62" t="s">
        <v>38</v>
      </c>
      <c r="V48" s="149" t="s">
        <v>113</v>
      </c>
    </row>
    <row r="49" spans="2:22" ht="45.75" hidden="1" thickBot="1" x14ac:dyDescent="0.25">
      <c r="B49" s="217"/>
      <c r="C49" s="202"/>
      <c r="D49" s="208"/>
      <c r="E49" s="68">
        <v>43466</v>
      </c>
      <c r="F49" s="68">
        <v>43830</v>
      </c>
      <c r="G49" s="97" t="s">
        <v>95</v>
      </c>
      <c r="H49" s="75">
        <v>1</v>
      </c>
      <c r="I49" s="75">
        <f>+J49</f>
        <v>1</v>
      </c>
      <c r="J49" s="69">
        <v>1</v>
      </c>
      <c r="K49" s="71"/>
      <c r="L49" s="122">
        <v>0</v>
      </c>
      <c r="M49" s="123">
        <v>1.3305555555555555</v>
      </c>
      <c r="N49" s="176">
        <v>0</v>
      </c>
      <c r="O49" s="111" t="s">
        <v>51</v>
      </c>
      <c r="P49" s="193"/>
      <c r="Q49" s="193"/>
      <c r="R49" s="197"/>
      <c r="S49" s="95" t="s">
        <v>38</v>
      </c>
      <c r="T49" s="96" t="s">
        <v>38</v>
      </c>
      <c r="V49" s="149" t="s">
        <v>113</v>
      </c>
    </row>
    <row r="50" spans="2:22" ht="30" x14ac:dyDescent="0.2">
      <c r="B50" s="217"/>
      <c r="C50" s="202"/>
      <c r="D50" s="206" t="s">
        <v>96</v>
      </c>
      <c r="E50" s="44">
        <v>43831</v>
      </c>
      <c r="F50" s="44">
        <v>44012</v>
      </c>
      <c r="G50" s="78" t="s">
        <v>97</v>
      </c>
      <c r="H50" s="53">
        <v>1700</v>
      </c>
      <c r="I50" s="53" t="e">
        <f>+J50+(#REF!-#REF!)</f>
        <v>#REF!</v>
      </c>
      <c r="J50" s="52">
        <v>1050</v>
      </c>
      <c r="K50" s="79">
        <v>74</v>
      </c>
      <c r="L50" s="119">
        <v>7.047619047619047E-2</v>
      </c>
      <c r="M50" s="107">
        <v>0.66480446927374304</v>
      </c>
      <c r="N50" s="172">
        <v>7.047619047619047E-2</v>
      </c>
      <c r="O50" s="108">
        <v>0</v>
      </c>
      <c r="P50" s="192">
        <v>41607.5</v>
      </c>
      <c r="Q50" s="192">
        <v>22437.499749999999</v>
      </c>
      <c r="R50" s="195"/>
      <c r="S50" s="54">
        <v>0.53926575136694099</v>
      </c>
      <c r="T50" s="55" t="s">
        <v>38</v>
      </c>
      <c r="V50" s="149" t="s">
        <v>113</v>
      </c>
    </row>
    <row r="51" spans="2:22" ht="45.75" thickBot="1" x14ac:dyDescent="0.25">
      <c r="B51" s="217"/>
      <c r="C51" s="202"/>
      <c r="D51" s="207"/>
      <c r="E51" s="56">
        <v>43831</v>
      </c>
      <c r="F51" s="56">
        <v>44012</v>
      </c>
      <c r="G51" s="66" t="s">
        <v>98</v>
      </c>
      <c r="H51" s="64">
        <v>200</v>
      </c>
      <c r="I51" s="82" t="e">
        <f>+J51+(#REF!-#REF!)</f>
        <v>#REF!</v>
      </c>
      <c r="J51" s="58">
        <v>100</v>
      </c>
      <c r="K51" s="59">
        <v>10</v>
      </c>
      <c r="L51" s="120">
        <v>0.1</v>
      </c>
      <c r="M51" s="121">
        <v>0.66480446927374304</v>
      </c>
      <c r="N51" s="174">
        <v>0.1</v>
      </c>
      <c r="O51" s="141">
        <v>0</v>
      </c>
      <c r="P51" s="190">
        <v>41607.5</v>
      </c>
      <c r="Q51" s="190">
        <v>22437.499749999999</v>
      </c>
      <c r="R51" s="198"/>
      <c r="S51" s="76">
        <v>0.53926575136694099</v>
      </c>
      <c r="T51" s="77" t="s">
        <v>38</v>
      </c>
      <c r="V51" s="153" t="s">
        <v>113</v>
      </c>
    </row>
    <row r="52" spans="2:22" ht="30.75" hidden="1" thickBot="1" x14ac:dyDescent="0.25">
      <c r="B52" s="217"/>
      <c r="C52" s="202"/>
      <c r="D52" s="207"/>
      <c r="E52" s="56">
        <v>43466</v>
      </c>
      <c r="F52" s="56">
        <v>43830</v>
      </c>
      <c r="G52" s="66" t="s">
        <v>99</v>
      </c>
      <c r="H52" s="64">
        <v>1</v>
      </c>
      <c r="I52" s="82">
        <f>+J52</f>
        <v>1</v>
      </c>
      <c r="J52" s="58">
        <v>1</v>
      </c>
      <c r="K52" s="59">
        <v>1</v>
      </c>
      <c r="L52" s="120">
        <f t="shared" si="0"/>
        <v>1</v>
      </c>
      <c r="M52" s="121">
        <f t="shared" si="1"/>
        <v>1.3305555555555555</v>
      </c>
      <c r="N52" s="67">
        <f t="shared" si="4"/>
        <v>1</v>
      </c>
      <c r="O52" s="142" t="s">
        <v>51</v>
      </c>
      <c r="P52" s="37">
        <v>0</v>
      </c>
      <c r="Q52" s="37">
        <v>0</v>
      </c>
      <c r="R52" s="82"/>
      <c r="S52" s="83" t="str">
        <f t="shared" si="2"/>
        <v xml:space="preserve"> -</v>
      </c>
      <c r="T52" s="84" t="str">
        <f t="shared" si="3"/>
        <v xml:space="preserve"> -</v>
      </c>
    </row>
    <row r="53" spans="2:22" ht="75.75" hidden="1" thickBot="1" x14ac:dyDescent="0.25">
      <c r="B53" s="217"/>
      <c r="C53" s="202"/>
      <c r="D53" s="207"/>
      <c r="E53" s="56">
        <v>43466</v>
      </c>
      <c r="F53" s="56">
        <v>43830</v>
      </c>
      <c r="G53" s="66" t="s">
        <v>100</v>
      </c>
      <c r="H53" s="64">
        <v>100</v>
      </c>
      <c r="I53" s="82" t="e">
        <f>+J53+(#REF!-#REF!)</f>
        <v>#REF!</v>
      </c>
      <c r="J53" s="58">
        <v>100</v>
      </c>
      <c r="K53" s="59">
        <v>0</v>
      </c>
      <c r="L53" s="60">
        <f t="shared" si="0"/>
        <v>0</v>
      </c>
      <c r="M53" s="61">
        <f t="shared" si="1"/>
        <v>1.3305555555555555</v>
      </c>
      <c r="N53" s="67">
        <f t="shared" si="4"/>
        <v>0</v>
      </c>
      <c r="O53" s="87">
        <v>0</v>
      </c>
      <c r="P53" s="64">
        <v>0</v>
      </c>
      <c r="Q53" s="64">
        <v>0</v>
      </c>
      <c r="R53" s="64"/>
      <c r="S53" s="65" t="str">
        <f t="shared" si="2"/>
        <v xml:space="preserve"> -</v>
      </c>
      <c r="T53" s="62" t="str">
        <f t="shared" si="3"/>
        <v xml:space="preserve"> -</v>
      </c>
    </row>
    <row r="54" spans="2:22" ht="75.75" hidden="1" thickBot="1" x14ac:dyDescent="0.25">
      <c r="B54" s="217"/>
      <c r="C54" s="202"/>
      <c r="D54" s="207"/>
      <c r="E54" s="56">
        <v>43466</v>
      </c>
      <c r="F54" s="56">
        <v>43830</v>
      </c>
      <c r="G54" s="66" t="s">
        <v>101</v>
      </c>
      <c r="H54" s="64">
        <v>1000</v>
      </c>
      <c r="I54" s="82" t="e">
        <f>+J54+(#REF!-#REF!)</f>
        <v>#REF!</v>
      </c>
      <c r="J54" s="58">
        <v>1000</v>
      </c>
      <c r="K54" s="59">
        <v>0</v>
      </c>
      <c r="L54" s="60">
        <f t="shared" si="0"/>
        <v>0</v>
      </c>
      <c r="M54" s="61">
        <f t="shared" si="1"/>
        <v>1.3305555555555555</v>
      </c>
      <c r="N54" s="62">
        <f t="shared" si="4"/>
        <v>0</v>
      </c>
      <c r="O54" s="87">
        <v>0</v>
      </c>
      <c r="P54" s="64">
        <v>0</v>
      </c>
      <c r="Q54" s="64">
        <v>0</v>
      </c>
      <c r="R54" s="64"/>
      <c r="S54" s="65" t="str">
        <f t="shared" si="2"/>
        <v xml:space="preserve"> -</v>
      </c>
      <c r="T54" s="62" t="str">
        <f t="shared" si="3"/>
        <v xml:space="preserve"> -</v>
      </c>
    </row>
    <row r="55" spans="2:22" ht="75.75" hidden="1" thickBot="1" x14ac:dyDescent="0.25">
      <c r="B55" s="217"/>
      <c r="C55" s="202"/>
      <c r="D55" s="207"/>
      <c r="E55" s="56">
        <v>43466</v>
      </c>
      <c r="F55" s="56">
        <v>43830</v>
      </c>
      <c r="G55" s="66" t="s">
        <v>102</v>
      </c>
      <c r="H55" s="64">
        <v>400</v>
      </c>
      <c r="I55" s="82" t="e">
        <f>+J55+(#REF!-#REF!)</f>
        <v>#REF!</v>
      </c>
      <c r="J55" s="58">
        <v>400</v>
      </c>
      <c r="K55" s="59">
        <v>0</v>
      </c>
      <c r="L55" s="60">
        <f t="shared" si="0"/>
        <v>0</v>
      </c>
      <c r="M55" s="61">
        <f t="shared" si="1"/>
        <v>1.3305555555555555</v>
      </c>
      <c r="N55" s="62">
        <f t="shared" si="4"/>
        <v>0</v>
      </c>
      <c r="O55" s="87">
        <v>0</v>
      </c>
      <c r="P55" s="64">
        <v>0</v>
      </c>
      <c r="Q55" s="64">
        <v>0</v>
      </c>
      <c r="R55" s="64"/>
      <c r="S55" s="65" t="str">
        <f t="shared" si="2"/>
        <v xml:space="preserve"> -</v>
      </c>
      <c r="T55" s="62" t="str">
        <f t="shared" si="3"/>
        <v xml:space="preserve"> -</v>
      </c>
    </row>
    <row r="56" spans="2:22" ht="75.75" hidden="1" thickBot="1" x14ac:dyDescent="0.25">
      <c r="B56" s="217"/>
      <c r="C56" s="202"/>
      <c r="D56" s="208"/>
      <c r="E56" s="68">
        <v>43466</v>
      </c>
      <c r="F56" s="68">
        <v>43830</v>
      </c>
      <c r="G56" s="97" t="s">
        <v>103</v>
      </c>
      <c r="H56" s="75">
        <v>1500</v>
      </c>
      <c r="I56" s="75" t="e">
        <f>+J56+(#REF!-#REF!)</f>
        <v>#REF!</v>
      </c>
      <c r="J56" s="69">
        <v>1500</v>
      </c>
      <c r="K56" s="71">
        <v>0</v>
      </c>
      <c r="L56" s="124">
        <f t="shared" si="0"/>
        <v>0</v>
      </c>
      <c r="M56" s="93">
        <f t="shared" si="1"/>
        <v>1.3305555555555555</v>
      </c>
      <c r="N56" s="77">
        <f t="shared" si="4"/>
        <v>0</v>
      </c>
      <c r="O56" s="125">
        <v>0</v>
      </c>
      <c r="P56" s="75">
        <v>0</v>
      </c>
      <c r="Q56" s="75">
        <v>0</v>
      </c>
      <c r="R56" s="75"/>
      <c r="S56" s="76" t="str">
        <f t="shared" si="2"/>
        <v xml:space="preserve"> -</v>
      </c>
      <c r="T56" s="77" t="str">
        <f t="shared" si="3"/>
        <v xml:space="preserve"> -</v>
      </c>
    </row>
    <row r="57" spans="2:22" ht="30.75" hidden="1" thickBot="1" x14ac:dyDescent="0.25">
      <c r="B57" s="217"/>
      <c r="C57" s="202"/>
      <c r="D57" s="221" t="s">
        <v>104</v>
      </c>
      <c r="E57" s="126">
        <v>43466</v>
      </c>
      <c r="F57" s="126">
        <v>43830</v>
      </c>
      <c r="G57" s="127" t="s">
        <v>105</v>
      </c>
      <c r="H57" s="82">
        <v>4</v>
      </c>
      <c r="I57" s="82" t="e">
        <f>+J57+(#REF!-#REF!)</f>
        <v>#REF!</v>
      </c>
      <c r="J57" s="37">
        <v>3</v>
      </c>
      <c r="K57" s="128">
        <v>1</v>
      </c>
      <c r="L57" s="115">
        <f t="shared" si="0"/>
        <v>0.33333333333333331</v>
      </c>
      <c r="M57" s="116">
        <f t="shared" si="1"/>
        <v>1.3305555555555555</v>
      </c>
      <c r="N57" s="117">
        <f t="shared" si="4"/>
        <v>0.33333333333333331</v>
      </c>
      <c r="O57" s="81" t="s">
        <v>106</v>
      </c>
      <c r="P57" s="82">
        <v>0</v>
      </c>
      <c r="Q57" s="82">
        <v>0</v>
      </c>
      <c r="R57" s="82"/>
      <c r="S57" s="83" t="str">
        <f t="shared" si="2"/>
        <v xml:space="preserve"> -</v>
      </c>
      <c r="T57" s="84" t="str">
        <f t="shared" si="3"/>
        <v xml:space="preserve"> -</v>
      </c>
    </row>
    <row r="58" spans="2:22" ht="45.75" hidden="1" thickBot="1" x14ac:dyDescent="0.25">
      <c r="B58" s="218"/>
      <c r="C58" s="203"/>
      <c r="D58" s="208"/>
      <c r="E58" s="68">
        <v>43466</v>
      </c>
      <c r="F58" s="68">
        <v>43830</v>
      </c>
      <c r="G58" s="88" t="s">
        <v>107</v>
      </c>
      <c r="H58" s="75">
        <v>8</v>
      </c>
      <c r="I58" s="75" t="e">
        <f>+J58+(#REF!-#REF!)</f>
        <v>#REF!</v>
      </c>
      <c r="J58" s="69">
        <v>3</v>
      </c>
      <c r="K58" s="71">
        <v>3</v>
      </c>
      <c r="L58" s="124">
        <f t="shared" si="0"/>
        <v>1</v>
      </c>
      <c r="M58" s="93">
        <f t="shared" si="1"/>
        <v>1.3305555555555555</v>
      </c>
      <c r="N58" s="91">
        <f t="shared" si="4"/>
        <v>1</v>
      </c>
      <c r="O58" s="125" t="s">
        <v>106</v>
      </c>
      <c r="P58" s="75">
        <v>0</v>
      </c>
      <c r="Q58" s="75">
        <v>0</v>
      </c>
      <c r="R58" s="75"/>
      <c r="S58" s="76" t="str">
        <f t="shared" si="2"/>
        <v xml:space="preserve"> -</v>
      </c>
      <c r="T58" s="77" t="str">
        <f t="shared" si="3"/>
        <v xml:space="preserve"> -</v>
      </c>
    </row>
    <row r="59" spans="2:22" ht="21" hidden="1" customHeight="1" thickBot="1" x14ac:dyDescent="0.25">
      <c r="K59" s="129"/>
      <c r="M59" s="130">
        <f>+AVERAGE(M12,M14:M15,M17,M19:M31,M33:M43,M45:M58)</f>
        <v>1.1720433921551237</v>
      </c>
      <c r="N59" s="131">
        <f>AVERAGE(N12:N58)</f>
        <v>0.46387425701988105</v>
      </c>
      <c r="P59" s="199">
        <f>+P22+P23+P33+P34+P35+P36+P45+P46+P50+P51</f>
        <v>1357744.4010000001</v>
      </c>
      <c r="Q59" s="200">
        <f>+Q22+Q23+Q33+Q34+Q35+Q36+Q45+Q46+Q50+Q51</f>
        <v>953333.06299999985</v>
      </c>
      <c r="R59" s="200">
        <f>+R22+R23+R33+R34+R35+R36+R45+R46+R50+R51</f>
        <v>175.35784899999999</v>
      </c>
      <c r="S59" s="132">
        <f>IF(P59=0," -",Q59/P59)</f>
        <v>0.70214472053639487</v>
      </c>
      <c r="T59" s="133">
        <f>IF(R59=0," -",IF(Q59=0,100%,R59/Q59))</f>
        <v>1.8394185181008456E-4</v>
      </c>
    </row>
    <row r="61" spans="2:22" x14ac:dyDescent="0.2">
      <c r="Q61" s="134"/>
    </row>
    <row r="62" spans="2:22" x14ac:dyDescent="0.2">
      <c r="Q62" s="134"/>
    </row>
    <row r="63" spans="2:22" x14ac:dyDescent="0.2">
      <c r="R63" s="134"/>
    </row>
    <row r="64" spans="2:22" x14ac:dyDescent="0.2">
      <c r="P64" s="134"/>
      <c r="Q64" s="134"/>
    </row>
    <row r="65" spans="14:18" x14ac:dyDescent="0.2">
      <c r="N65" s="135"/>
      <c r="O65" s="136"/>
      <c r="P65" s="137"/>
      <c r="Q65" s="137"/>
      <c r="R65" s="137"/>
    </row>
    <row r="66" spans="14:18" x14ac:dyDescent="0.2">
      <c r="N66" s="138" t="s">
        <v>108</v>
      </c>
      <c r="P66" s="134"/>
      <c r="Q66" s="134"/>
    </row>
    <row r="68" spans="14:18" x14ac:dyDescent="0.2">
      <c r="P68" s="134"/>
    </row>
  </sheetData>
  <sheetProtection algorithmName="SHA-512" hashValue="zZBNbJ7A1+P+8/B6a9itfbvgQ9UR/mo683ZkH9AsILOXQPVoO+tj4O+9t7jbLWXKrA8At20CfTWU9742mh97bg==" saltValue="UrNXK74Z8WCdQvHK2zkIdA==" spinCount="100000" sheet="1" objects="1" scenarios="1"/>
  <mergeCells count="3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B14:B15"/>
    <mergeCell ref="C14:C15"/>
    <mergeCell ref="B19:B58"/>
    <mergeCell ref="C19:C31"/>
    <mergeCell ref="D19:D23"/>
    <mergeCell ref="D24:D28"/>
    <mergeCell ref="D29:D31"/>
    <mergeCell ref="C33:C43"/>
    <mergeCell ref="D34:D35"/>
    <mergeCell ref="D37:D42"/>
    <mergeCell ref="D45:D49"/>
    <mergeCell ref="D57:D58"/>
    <mergeCell ref="C45:C58"/>
    <mergeCell ref="H10:H11"/>
    <mergeCell ref="D50:D56"/>
    <mergeCell ref="J10:J11"/>
    <mergeCell ref="V9:V11"/>
    <mergeCell ref="M10:M11"/>
    <mergeCell ref="N10:N11"/>
    <mergeCell ref="I10:I11"/>
    <mergeCell ref="K10:K11"/>
  </mergeCells>
  <printOptions horizontalCentered="1"/>
  <pageMargins left="0.98425196850393704" right="0.39370078740157499" top="0.39370078740157499" bottom="0.39370078740157499" header="0.31496062992126" footer="0.31496062992126"/>
  <pageSetup scale="37" fitToHeight="0" pageOrder="overThenDown" orientation="landscape" r:id="rId1"/>
  <headerFooter>
    <oddHeader>&amp;F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963B474CADD4B92103749CDE672A7" ma:contentTypeVersion="10" ma:contentTypeDescription="Create a new document." ma:contentTypeScope="" ma:versionID="574327e56855e0ac113157c73cbcda82">
  <xsd:schema xmlns:xsd="http://www.w3.org/2001/XMLSchema" xmlns:xs="http://www.w3.org/2001/XMLSchema" xmlns:p="http://schemas.microsoft.com/office/2006/metadata/properties" xmlns:ns3="181558b9-c110-48a1-ae7a-f4e208297e30" targetNamespace="http://schemas.microsoft.com/office/2006/metadata/properties" ma:root="true" ma:fieldsID="3788ed55c56507fb6a087a38222929a5" ns3:_="">
    <xsd:import namespace="181558b9-c110-48a1-ae7a-f4e208297e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558b9-c110-48a1-ae7a-f4e208297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64B063-5188-4881-97FA-A9A9E1D09C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484979-1876-41AF-86C3-6F210A83F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0AF63-EB83-48CF-A2EB-CFB8A4202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558b9-c110-48a1-ae7a-f4e208297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2020-05-19T23:48:59Z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0x010100A53963B474CADD4B92103749CDE672A7</vt:lpwstr>
  </property>
</Properties>
</file>