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showInkAnnotation="0" autoCompressPictures="0"/>
  <mc:AlternateContent xmlns:mc="http://schemas.openxmlformats.org/markup-compatibility/2006">
    <mc:Choice Requires="x15">
      <x15ac:absPath xmlns:x15ac="http://schemas.microsoft.com/office/spreadsheetml/2010/11/ac" url="C:\Users\yuran\Documents\IMEBU\Observatorio Económico\BASES DE DATOS IMEBU\2022\10. OCTUBRE\"/>
    </mc:Choice>
  </mc:AlternateContent>
  <xr:revisionPtr revIDLastSave="0" documentId="13_ncr:1_{5780F05C-3FA0-4704-8A55-2B0935FFA99D}" xr6:coauthVersionLast="47" xr6:coauthVersionMax="47" xr10:uidLastSave="{00000000-0000-0000-0000-000000000000}"/>
  <bookViews>
    <workbookView xWindow="-120" yWindow="-120" windowWidth="20730" windowHeight="11160" xr2:uid="{00000000-000D-0000-FFFF-FFFF00000000}"/>
  </bookViews>
  <sheets>
    <sheet name="PA 2022" sheetId="14" r:id="rId1"/>
    <sheet name="Gastos_Abril" sheetId="22" state="hidden" r:id="rId2"/>
    <sheet name="Gastos_Mayo" sheetId="23" state="hidden" r:id="rId3"/>
    <sheet name="Recursos Gestionados" sheetId="16" state="hidden" r:id="rId4"/>
    <sheet name="Resultado por Estrategias " sheetId="19" state="hidden" r:id="rId5"/>
    <sheet name="Gastos_Julio" sheetId="30" state="hidden" r:id="rId6"/>
    <sheet name="Gastos_Junio" sheetId="24" state="hidden" r:id="rId7"/>
    <sheet name="Gastos_Agosto" sheetId="31" state="hidden" r:id="rId8"/>
    <sheet name="Avance a cuatrienio" sheetId="21" state="hidden" r:id="rId9"/>
    <sheet name="Gastos_Feb" sheetId="18" state="hidden" r:id="rId10"/>
    <sheet name="Gastos_Mar" sheetId="20" state="hidden" r:id="rId11"/>
    <sheet name="Calculos CDE" sheetId="17" state="hidden" r:id="rId12"/>
    <sheet name="Gastos_Ene" sheetId="15" state="hidden" r:id="rId13"/>
    <sheet name="Gastos_Septiembre" sheetId="33" state="hidden" r:id="rId14"/>
    <sheet name="Gastos_Octubre" sheetId="34" state="hidden" r:id="rId15"/>
    <sheet name="Ingresos Junio" sheetId="27" state="hidden" r:id="rId16"/>
    <sheet name="EjecPres_Junio" sheetId="25" state="hidden" r:id="rId17"/>
  </sheets>
  <definedNames>
    <definedName name="_xlnm._FilterDatabase" localSheetId="0" hidden="1">'PA 2022'!$H$8:$I$20</definedName>
    <definedName name="_xlnm.Print_Area" localSheetId="8">'Avance a cuatrienio'!$A$1:$AK$29</definedName>
    <definedName name="_xlnm.Print_Area" localSheetId="0">'PA 2022'!$A$1:$AE$20</definedName>
    <definedName name="_xlnm.Print_Area" localSheetId="4">'Resultado por Estrategias '!$A$1:$U$39</definedName>
    <definedName name="_xlnm.Print_Titles" localSheetId="8">'Avance a cuatrienio'!$3:$14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20" i="21" l="1"/>
  <c r="P19" i="14" l="1"/>
  <c r="P18" i="14"/>
  <c r="P17" i="14"/>
  <c r="P16" i="14"/>
  <c r="P15" i="14"/>
  <c r="P14" i="14"/>
  <c r="P13" i="14"/>
  <c r="P12" i="14"/>
  <c r="P9" i="14"/>
  <c r="E1" i="17"/>
  <c r="V19" i="14"/>
  <c r="V18" i="14"/>
  <c r="V17" i="14"/>
  <c r="V16" i="14"/>
  <c r="V15" i="14"/>
  <c r="V14" i="14"/>
  <c r="V9" i="14"/>
  <c r="S82" i="34"/>
  <c r="R82" i="34"/>
  <c r="Q82" i="34"/>
  <c r="P82" i="34"/>
  <c r="O82" i="34"/>
  <c r="N82" i="34"/>
  <c r="Z80" i="34"/>
  <c r="X80" i="34"/>
  <c r="W80" i="34"/>
  <c r="V80" i="34"/>
  <c r="U80" i="34"/>
  <c r="M80" i="34"/>
  <c r="L80" i="34"/>
  <c r="K80" i="34"/>
  <c r="Z79" i="34"/>
  <c r="X79" i="34"/>
  <c r="W79" i="34"/>
  <c r="V79" i="34"/>
  <c r="U79" i="34"/>
  <c r="M79" i="34"/>
  <c r="L79" i="34"/>
  <c r="K79" i="34"/>
  <c r="Z78" i="34"/>
  <c r="X78" i="34"/>
  <c r="W78" i="34"/>
  <c r="V78" i="34"/>
  <c r="U78" i="34"/>
  <c r="M78" i="34"/>
  <c r="L78" i="34"/>
  <c r="K78" i="34"/>
  <c r="Z77" i="34"/>
  <c r="X77" i="34"/>
  <c r="W77" i="34"/>
  <c r="V77" i="34"/>
  <c r="U77" i="34"/>
  <c r="M77" i="34"/>
  <c r="L77" i="34"/>
  <c r="K77" i="34"/>
  <c r="Z76" i="34"/>
  <c r="X76" i="34"/>
  <c r="W76" i="34"/>
  <c r="V76" i="34"/>
  <c r="U76" i="34"/>
  <c r="U82" i="34" s="1"/>
  <c r="M76" i="34"/>
  <c r="M82" i="34" s="1"/>
  <c r="L76" i="34"/>
  <c r="L82" i="34" s="1"/>
  <c r="K76" i="34"/>
  <c r="K82" i="34" s="1"/>
  <c r="X82" i="34" s="1"/>
  <c r="I6" i="16"/>
  <c r="AJ27" i="21"/>
  <c r="AJ21" i="21"/>
  <c r="AJ20" i="21"/>
  <c r="AJ19" i="21"/>
  <c r="AJ18" i="21"/>
  <c r="AJ17" i="21"/>
  <c r="AJ16" i="21"/>
  <c r="AI26" i="21"/>
  <c r="AI27" i="21"/>
  <c r="AI21" i="21"/>
  <c r="AI22" i="21"/>
  <c r="AI17" i="21"/>
  <c r="AI18" i="21"/>
  <c r="AI19" i="21"/>
  <c r="AI16" i="21"/>
  <c r="F17" i="19"/>
  <c r="Z82" i="34" l="1"/>
  <c r="C16" i="19"/>
  <c r="C17" i="19"/>
  <c r="C18" i="19"/>
  <c r="C19" i="19"/>
  <c r="C20" i="19"/>
  <c r="C22" i="19"/>
  <c r="C4" i="19"/>
  <c r="C5" i="19"/>
  <c r="C6" i="19"/>
  <c r="C7" i="19"/>
  <c r="C8" i="19"/>
  <c r="C9" i="19"/>
  <c r="C10" i="19"/>
  <c r="C11" i="19"/>
  <c r="C12" i="19"/>
  <c r="C13" i="19"/>
  <c r="C14" i="19"/>
  <c r="C15" i="19"/>
  <c r="C3" i="19"/>
  <c r="R18" i="19" l="1"/>
  <c r="R19" i="19"/>
  <c r="R20" i="19"/>
  <c r="R22" i="19"/>
  <c r="R17" i="19"/>
  <c r="R16" i="19"/>
  <c r="R4" i="19"/>
  <c r="R5" i="19"/>
  <c r="R6" i="19"/>
  <c r="R7" i="19"/>
  <c r="R8" i="19"/>
  <c r="R9" i="19"/>
  <c r="R10" i="19"/>
  <c r="R11" i="19"/>
  <c r="R12" i="19"/>
  <c r="R13" i="19"/>
  <c r="R14" i="19"/>
  <c r="R15" i="19"/>
  <c r="R3" i="19"/>
  <c r="Q4" i="19"/>
  <c r="Q6" i="19"/>
  <c r="M78" i="33" l="1"/>
  <c r="Z80" i="33"/>
  <c r="Z79" i="33"/>
  <c r="Z78" i="33"/>
  <c r="Z77" i="33"/>
  <c r="Z76" i="33"/>
  <c r="U80" i="33"/>
  <c r="M80" i="33"/>
  <c r="U79" i="33"/>
  <c r="M79" i="33"/>
  <c r="U78" i="33"/>
  <c r="U77" i="33"/>
  <c r="M77" i="33"/>
  <c r="U76" i="33"/>
  <c r="M76" i="33"/>
  <c r="X80" i="33"/>
  <c r="W80" i="33"/>
  <c r="V80" i="33"/>
  <c r="L80" i="33"/>
  <c r="K80" i="33"/>
  <c r="X79" i="33"/>
  <c r="W79" i="33"/>
  <c r="V79" i="33"/>
  <c r="L79" i="33"/>
  <c r="K79" i="33"/>
  <c r="X78" i="33"/>
  <c r="W78" i="33"/>
  <c r="V78" i="33"/>
  <c r="L78" i="33"/>
  <c r="K78" i="33"/>
  <c r="X77" i="33"/>
  <c r="W77" i="33"/>
  <c r="V77" i="33"/>
  <c r="N82" i="33"/>
  <c r="L77" i="33"/>
  <c r="K77" i="33"/>
  <c r="X76" i="33"/>
  <c r="W76" i="33"/>
  <c r="V76" i="33"/>
  <c r="S82" i="33"/>
  <c r="R82" i="33"/>
  <c r="Q82" i="33"/>
  <c r="P82" i="33"/>
  <c r="O82" i="33"/>
  <c r="L76" i="33"/>
  <c r="L82" i="33" s="1"/>
  <c r="K76" i="33"/>
  <c r="K82" i="33" s="1"/>
  <c r="U82" i="33" l="1"/>
  <c r="X82" i="33"/>
  <c r="M82" i="33"/>
  <c r="Q31" i="19"/>
  <c r="Q32" i="19"/>
  <c r="Q33" i="19"/>
  <c r="E8" i="17"/>
  <c r="Z80" i="31"/>
  <c r="Z79" i="31"/>
  <c r="Z78" i="31"/>
  <c r="Z77" i="31"/>
  <c r="Z76" i="31"/>
  <c r="U80" i="31"/>
  <c r="U79" i="31"/>
  <c r="U78" i="31"/>
  <c r="U77" i="31"/>
  <c r="U82" i="31" s="1"/>
  <c r="Z82" i="31" s="1"/>
  <c r="M80" i="31"/>
  <c r="M79" i="31"/>
  <c r="M78" i="31"/>
  <c r="M77" i="31"/>
  <c r="M76" i="31"/>
  <c r="M82" i="31" s="1"/>
  <c r="U76" i="31"/>
  <c r="Y80" i="31"/>
  <c r="X80" i="31"/>
  <c r="W80" i="31"/>
  <c r="V80" i="31"/>
  <c r="T80" i="31"/>
  <c r="S80" i="31"/>
  <c r="R80" i="31"/>
  <c r="Q80" i="31"/>
  <c r="P80" i="31"/>
  <c r="O80" i="31"/>
  <c r="N80" i="31"/>
  <c r="Y79" i="31"/>
  <c r="X79" i="31"/>
  <c r="W79" i="31"/>
  <c r="V79" i="31"/>
  <c r="T79" i="31"/>
  <c r="S79" i="31"/>
  <c r="R79" i="31"/>
  <c r="Q79" i="31"/>
  <c r="P79" i="31"/>
  <c r="O79" i="31"/>
  <c r="N79" i="31"/>
  <c r="Y78" i="31"/>
  <c r="X78" i="31"/>
  <c r="W78" i="31"/>
  <c r="V78" i="31"/>
  <c r="T78" i="31"/>
  <c r="S78" i="31"/>
  <c r="R78" i="31"/>
  <c r="Q78" i="31"/>
  <c r="P78" i="31"/>
  <c r="O78" i="31"/>
  <c r="N78" i="31"/>
  <c r="Y77" i="31"/>
  <c r="X77" i="31"/>
  <c r="W77" i="31"/>
  <c r="V77" i="31"/>
  <c r="T77" i="31"/>
  <c r="S77" i="31"/>
  <c r="R77" i="31"/>
  <c r="Q77" i="31"/>
  <c r="P77" i="31"/>
  <c r="O77" i="31"/>
  <c r="N77" i="31"/>
  <c r="Y76" i="31"/>
  <c r="X76" i="31"/>
  <c r="W76" i="31"/>
  <c r="V76" i="31"/>
  <c r="T76" i="31"/>
  <c r="S76" i="31"/>
  <c r="R76" i="31"/>
  <c r="R82" i="31" s="1"/>
  <c r="Q76" i="31"/>
  <c r="P76" i="31"/>
  <c r="O76" i="31"/>
  <c r="N76" i="31"/>
  <c r="N82" i="31" s="1"/>
  <c r="O82" i="31" l="1"/>
  <c r="S82" i="31"/>
  <c r="P82" i="31"/>
  <c r="T82" i="31"/>
  <c r="Q82" i="31"/>
  <c r="Z82" i="33"/>
  <c r="U76" i="30"/>
  <c r="U79" i="30"/>
  <c r="M79" i="30"/>
  <c r="M76" i="30"/>
  <c r="M80" i="30"/>
  <c r="Z80" i="30"/>
  <c r="Y80" i="30"/>
  <c r="X80" i="30"/>
  <c r="W80" i="30"/>
  <c r="V80" i="30"/>
  <c r="U80" i="30"/>
  <c r="T80" i="30"/>
  <c r="S80" i="30"/>
  <c r="R80" i="30"/>
  <c r="Q80" i="30"/>
  <c r="P80" i="30"/>
  <c r="O80" i="30"/>
  <c r="N80" i="30"/>
  <c r="Z79" i="30"/>
  <c r="Y79" i="30"/>
  <c r="X79" i="30"/>
  <c r="W79" i="30"/>
  <c r="V79" i="30"/>
  <c r="T79" i="30"/>
  <c r="S79" i="30"/>
  <c r="R79" i="30"/>
  <c r="Q79" i="30"/>
  <c r="P79" i="30"/>
  <c r="O79" i="30"/>
  <c r="N79" i="30"/>
  <c r="Z78" i="30"/>
  <c r="Y78" i="30"/>
  <c r="X78" i="30"/>
  <c r="W78" i="30"/>
  <c r="V78" i="30"/>
  <c r="U78" i="30"/>
  <c r="T78" i="30"/>
  <c r="S78" i="30"/>
  <c r="R78" i="30"/>
  <c r="Q78" i="30"/>
  <c r="P78" i="30"/>
  <c r="O78" i="30"/>
  <c r="N78" i="30"/>
  <c r="M78" i="30"/>
  <c r="Z77" i="30"/>
  <c r="Y77" i="30"/>
  <c r="X77" i="30"/>
  <c r="W77" i="30"/>
  <c r="V77" i="30"/>
  <c r="U77" i="30"/>
  <c r="T77" i="30"/>
  <c r="S77" i="30"/>
  <c r="R77" i="30"/>
  <c r="Q77" i="30"/>
  <c r="P77" i="30"/>
  <c r="O77" i="30"/>
  <c r="N77" i="30"/>
  <c r="M77" i="30"/>
  <c r="Z76" i="30"/>
  <c r="Y76" i="30"/>
  <c r="X76" i="30"/>
  <c r="W76" i="30"/>
  <c r="V76" i="30"/>
  <c r="T76" i="30"/>
  <c r="S76" i="30"/>
  <c r="R76" i="30"/>
  <c r="R82" i="30" s="1"/>
  <c r="Q76" i="30"/>
  <c r="P76" i="30"/>
  <c r="O76" i="30"/>
  <c r="N76" i="30"/>
  <c r="N82" i="30" s="1"/>
  <c r="C15" i="25"/>
  <c r="O82" i="30" l="1"/>
  <c r="S82" i="30"/>
  <c r="U82" i="30"/>
  <c r="Z82" i="30" s="1"/>
  <c r="P82" i="30"/>
  <c r="T82" i="30"/>
  <c r="M82" i="30"/>
  <c r="Q82" i="30"/>
  <c r="M11" i="14"/>
  <c r="C3" i="25" l="1"/>
  <c r="C2" i="25"/>
  <c r="D2" i="25" s="1"/>
  <c r="B4" i="25"/>
  <c r="B3" i="25"/>
  <c r="B2" i="25"/>
  <c r="W19" i="27"/>
  <c r="H19" i="27"/>
  <c r="Y14" i="27"/>
  <c r="Y9" i="27"/>
  <c r="C19" i="25"/>
  <c r="B19" i="25"/>
  <c r="C18" i="25"/>
  <c r="B18" i="25"/>
  <c r="D18" i="25" s="1"/>
  <c r="C17" i="25"/>
  <c r="B17" i="25"/>
  <c r="C16" i="25"/>
  <c r="C14" i="25"/>
  <c r="D14" i="25" s="1"/>
  <c r="B16" i="25"/>
  <c r="D16" i="25" s="1"/>
  <c r="B15" i="25"/>
  <c r="D15" i="25" s="1"/>
  <c r="B14" i="25"/>
  <c r="D17" i="25" l="1"/>
  <c r="B20" i="25"/>
  <c r="Y19" i="27"/>
  <c r="C20" i="25"/>
  <c r="D20" i="25" s="1"/>
  <c r="D19" i="25"/>
  <c r="D3" i="25"/>
  <c r="C4" i="25"/>
  <c r="D4" i="25" s="1"/>
  <c r="C10" i="25" l="1"/>
  <c r="C9" i="25"/>
  <c r="C8" i="25"/>
  <c r="B10" i="25"/>
  <c r="B9" i="25"/>
  <c r="B8" i="25"/>
  <c r="C7" i="25"/>
  <c r="B7" i="25"/>
  <c r="D9" i="25" l="1"/>
  <c r="D10" i="25"/>
  <c r="D7" i="25"/>
  <c r="B11" i="25"/>
  <c r="B22" i="25" s="1"/>
  <c r="C11" i="25"/>
  <c r="D8" i="25"/>
  <c r="D11" i="25" l="1"/>
  <c r="C22" i="25"/>
  <c r="D22" i="25" s="1"/>
  <c r="N76" i="24"/>
  <c r="O76" i="24"/>
  <c r="P76" i="24"/>
  <c r="Q76" i="24"/>
  <c r="R76" i="24"/>
  <c r="S76" i="24"/>
  <c r="T76" i="24"/>
  <c r="U76" i="24"/>
  <c r="V76" i="24"/>
  <c r="W76" i="24"/>
  <c r="X76" i="24"/>
  <c r="Y76" i="24"/>
  <c r="Z76" i="24"/>
  <c r="N77" i="24"/>
  <c r="O77" i="24"/>
  <c r="P77" i="24"/>
  <c r="Q77" i="24"/>
  <c r="R77" i="24"/>
  <c r="S77" i="24"/>
  <c r="T77" i="24"/>
  <c r="U77" i="24"/>
  <c r="V77" i="24"/>
  <c r="W77" i="24"/>
  <c r="X77" i="24"/>
  <c r="Y77" i="24"/>
  <c r="Z77" i="24"/>
  <c r="N78" i="24"/>
  <c r="O78" i="24"/>
  <c r="P78" i="24"/>
  <c r="Q78" i="24"/>
  <c r="R78" i="24"/>
  <c r="S78" i="24"/>
  <c r="T78" i="24"/>
  <c r="U78" i="24"/>
  <c r="V78" i="24"/>
  <c r="W78" i="24"/>
  <c r="X78" i="24"/>
  <c r="Y78" i="24"/>
  <c r="Z78" i="24"/>
  <c r="N79" i="24"/>
  <c r="O79" i="24"/>
  <c r="P79" i="24"/>
  <c r="Q79" i="24"/>
  <c r="R79" i="24"/>
  <c r="S79" i="24"/>
  <c r="T79" i="24"/>
  <c r="U79" i="24"/>
  <c r="V79" i="24"/>
  <c r="W79" i="24"/>
  <c r="X79" i="24"/>
  <c r="Y79" i="24"/>
  <c r="Z79" i="24"/>
  <c r="N80" i="24"/>
  <c r="O80" i="24"/>
  <c r="P80" i="24"/>
  <c r="Q80" i="24"/>
  <c r="R80" i="24"/>
  <c r="S80" i="24"/>
  <c r="T80" i="24"/>
  <c r="U80" i="24"/>
  <c r="V80" i="24"/>
  <c r="W80" i="24"/>
  <c r="X80" i="24"/>
  <c r="Y80" i="24"/>
  <c r="Z80" i="24"/>
  <c r="M80" i="24"/>
  <c r="M79" i="24"/>
  <c r="M78" i="24"/>
  <c r="M77" i="24"/>
  <c r="M76" i="24"/>
  <c r="B2" i="16" l="1"/>
  <c r="U73" i="23" l="1"/>
  <c r="P76" i="23" l="1"/>
  <c r="AC65" i="23" l="1"/>
  <c r="AC62" i="23"/>
  <c r="AC63" i="23"/>
  <c r="AC64" i="23"/>
  <c r="AC66" i="23"/>
  <c r="AC61" i="23"/>
  <c r="P69" i="23"/>
  <c r="P72" i="23"/>
  <c r="M72" i="23"/>
  <c r="M71" i="23"/>
  <c r="M70" i="23"/>
  <c r="M69" i="23"/>
  <c r="M71" i="22"/>
  <c r="M70" i="22"/>
  <c r="M69" i="22"/>
  <c r="M68" i="22"/>
  <c r="Z73" i="23"/>
  <c r="P73" i="23"/>
  <c r="P78" i="23" s="1"/>
  <c r="M73" i="23"/>
  <c r="U19" i="14" s="1"/>
  <c r="Z72" i="23"/>
  <c r="U72" i="23"/>
  <c r="Z71" i="23"/>
  <c r="U71" i="23"/>
  <c r="P71" i="23"/>
  <c r="Z70" i="23"/>
  <c r="U70" i="23"/>
  <c r="P70" i="23"/>
  <c r="Z69" i="23"/>
  <c r="U69" i="23"/>
  <c r="M9" i="14" l="1"/>
  <c r="Q17" i="19"/>
  <c r="S6" i="19"/>
  <c r="R27" i="19"/>
  <c r="R28" i="19"/>
  <c r="K26" i="19"/>
  <c r="R26" i="19" s="1"/>
  <c r="F27" i="19"/>
  <c r="Q27" i="19" s="1"/>
  <c r="F28" i="19"/>
  <c r="Q28" i="19" s="1"/>
  <c r="F26" i="19"/>
  <c r="Q26" i="19" s="1"/>
  <c r="R33" i="19"/>
  <c r="R32" i="19"/>
  <c r="R31" i="19"/>
  <c r="E22" i="19"/>
  <c r="F22" i="19" s="1"/>
  <c r="Q22" i="19" s="1"/>
  <c r="E21" i="19"/>
  <c r="F21" i="19" s="1"/>
  <c r="Q21" i="19" s="1"/>
  <c r="E20" i="19"/>
  <c r="F20" i="19" s="1"/>
  <c r="Q20" i="19" s="1"/>
  <c r="F16" i="19"/>
  <c r="Q16" i="19" s="1"/>
  <c r="F19" i="19"/>
  <c r="Q19" i="19" s="1"/>
  <c r="E18" i="19"/>
  <c r="F18" i="19" s="1"/>
  <c r="Q18" i="19" s="1"/>
  <c r="E15" i="19"/>
  <c r="F15" i="19" s="1"/>
  <c r="Q15" i="19" s="1"/>
  <c r="F14" i="19"/>
  <c r="Q14" i="19" s="1"/>
  <c r="F13" i="19"/>
  <c r="Q13" i="19" s="1"/>
  <c r="F12" i="19"/>
  <c r="Q12" i="19" s="1"/>
  <c r="F11" i="19"/>
  <c r="Q11" i="19" s="1"/>
  <c r="F10" i="19"/>
  <c r="Q10" i="19" s="1"/>
  <c r="F9" i="19"/>
  <c r="Q9" i="19" s="1"/>
  <c r="F8" i="19"/>
  <c r="Q8" i="19" s="1"/>
  <c r="F7" i="19"/>
  <c r="Q7" i="19" s="1"/>
  <c r="F5" i="19"/>
  <c r="Q5" i="19" s="1"/>
  <c r="F3" i="19"/>
  <c r="Q3" i="19" s="1"/>
  <c r="S15" i="19" l="1"/>
  <c r="S18" i="19"/>
  <c r="S19" i="19"/>
  <c r="S17" i="19"/>
  <c r="S20" i="19"/>
  <c r="S10" i="19"/>
  <c r="S32" i="19"/>
  <c r="S4" i="19"/>
  <c r="S12" i="19"/>
  <c r="S9" i="19"/>
  <c r="S13" i="19"/>
  <c r="S14" i="19"/>
  <c r="S11" i="19"/>
  <c r="S26" i="19"/>
  <c r="S3" i="19"/>
  <c r="S5" i="19"/>
  <c r="S8" i="19"/>
  <c r="S33" i="19"/>
  <c r="S31" i="19"/>
  <c r="S28" i="19"/>
  <c r="S27" i="19"/>
  <c r="Z72" i="22"/>
  <c r="Z71" i="22"/>
  <c r="Z70" i="22"/>
  <c r="Z69" i="22"/>
  <c r="Z68" i="22"/>
  <c r="U72" i="22"/>
  <c r="U71" i="22"/>
  <c r="U70" i="22"/>
  <c r="U69" i="22"/>
  <c r="U68" i="22"/>
  <c r="P72" i="22"/>
  <c r="P71" i="22"/>
  <c r="P70" i="22"/>
  <c r="P69" i="22"/>
  <c r="P68" i="22"/>
  <c r="M72" i="22"/>
  <c r="J21" i="19"/>
  <c r="C21" i="19" l="1"/>
  <c r="R21" i="19"/>
  <c r="S21" i="19"/>
  <c r="S22" i="19"/>
  <c r="S7" i="19"/>
  <c r="M12" i="14" l="1"/>
  <c r="M13" i="14"/>
  <c r="G6" i="16"/>
  <c r="B31" i="17"/>
  <c r="U18" i="14"/>
  <c r="U17" i="14"/>
  <c r="U16" i="14"/>
  <c r="U15" i="14"/>
  <c r="U14" i="14"/>
  <c r="Z73" i="20"/>
  <c r="Z72" i="20"/>
  <c r="Z71" i="20"/>
  <c r="Z70" i="20"/>
  <c r="Z69" i="20"/>
  <c r="U73" i="20"/>
  <c r="U72" i="20"/>
  <c r="U71" i="20"/>
  <c r="U70" i="20"/>
  <c r="U69" i="20"/>
  <c r="P73" i="20"/>
  <c r="P72" i="20"/>
  <c r="P71" i="20"/>
  <c r="P70" i="20"/>
  <c r="P69" i="20"/>
  <c r="M73" i="20"/>
  <c r="M72" i="20"/>
  <c r="M71" i="20"/>
  <c r="M70" i="20"/>
  <c r="U9" i="14" s="1"/>
  <c r="M69" i="20"/>
  <c r="AD16" i="21"/>
  <c r="AE16" i="21" s="1"/>
  <c r="AG16" i="21" s="1"/>
  <c r="G27" i="21"/>
  <c r="G25" i="21"/>
  <c r="G24" i="21"/>
  <c r="G23" i="21"/>
  <c r="G21" i="21"/>
  <c r="G20" i="21"/>
  <c r="G19" i="21"/>
  <c r="G18" i="21"/>
  <c r="G17" i="21"/>
  <c r="G16" i="21"/>
  <c r="G15" i="21"/>
  <c r="AE27" i="21"/>
  <c r="AG27" i="21" s="1"/>
  <c r="Y27" i="21"/>
  <c r="AA27" i="21" s="1"/>
  <c r="P27" i="21"/>
  <c r="R27" i="21" s="1"/>
  <c r="L27" i="21"/>
  <c r="K27" i="21"/>
  <c r="M27" i="21" s="1"/>
  <c r="AH26" i="21"/>
  <c r="Y25" i="21"/>
  <c r="AA25" i="21" s="1"/>
  <c r="Q25" i="21"/>
  <c r="P25" i="21"/>
  <c r="R25" i="21" s="1"/>
  <c r="L25" i="21"/>
  <c r="J25" i="21"/>
  <c r="AB24" i="21"/>
  <c r="Y24" i="21"/>
  <c r="AA24" i="21" s="1"/>
  <c r="Q24" i="21"/>
  <c r="P24" i="21"/>
  <c r="R24" i="21" s="1"/>
  <c r="L24" i="21"/>
  <c r="K24" i="21"/>
  <c r="M24" i="21" s="1"/>
  <c r="AB23" i="21"/>
  <c r="Y23" i="21"/>
  <c r="AA23" i="21" s="1"/>
  <c r="Q23" i="21"/>
  <c r="P23" i="21"/>
  <c r="R23" i="21" s="1"/>
  <c r="L23" i="21"/>
  <c r="K23" i="21"/>
  <c r="M23" i="21" s="1"/>
  <c r="AH22" i="21"/>
  <c r="AJ22" i="21" s="1"/>
  <c r="AB21" i="21"/>
  <c r="Y21" i="21"/>
  <c r="AA21" i="21" s="1"/>
  <c r="Q21" i="21"/>
  <c r="P21" i="21"/>
  <c r="R21" i="21" s="1"/>
  <c r="L21" i="21"/>
  <c r="K21" i="21"/>
  <c r="M21" i="21" s="1"/>
  <c r="AB20" i="21"/>
  <c r="Y20" i="21"/>
  <c r="AA20" i="21" s="1"/>
  <c r="Q20" i="21"/>
  <c r="P20" i="21"/>
  <c r="R20" i="21" s="1"/>
  <c r="L20" i="21"/>
  <c r="K20" i="21"/>
  <c r="M20" i="21" s="1"/>
  <c r="AB19" i="21"/>
  <c r="Y19" i="21"/>
  <c r="AA19" i="21" s="1"/>
  <c r="Q19" i="21"/>
  <c r="P19" i="21"/>
  <c r="R19" i="21" s="1"/>
  <c r="L19" i="21"/>
  <c r="K19" i="21"/>
  <c r="M19" i="21" s="1"/>
  <c r="AB18" i="21"/>
  <c r="Y18" i="21"/>
  <c r="AA18" i="21" s="1"/>
  <c r="Q18" i="21"/>
  <c r="P18" i="21"/>
  <c r="R18" i="21" s="1"/>
  <c r="L18" i="21"/>
  <c r="K18" i="21"/>
  <c r="M18" i="21" s="1"/>
  <c r="AB17" i="21"/>
  <c r="Y17" i="21"/>
  <c r="AA17" i="21" s="1"/>
  <c r="Q17" i="21"/>
  <c r="P17" i="21"/>
  <c r="R17" i="21" s="1"/>
  <c r="L17" i="21"/>
  <c r="K17" i="21"/>
  <c r="M17" i="21" s="1"/>
  <c r="AB16" i="21"/>
  <c r="Y16" i="21"/>
  <c r="AA16" i="21" s="1"/>
  <c r="Q16" i="21"/>
  <c r="P16" i="21"/>
  <c r="R16" i="21" s="1"/>
  <c r="L16" i="21"/>
  <c r="K16" i="21"/>
  <c r="M16" i="21" s="1"/>
  <c r="AB15" i="21"/>
  <c r="Y15" i="21"/>
  <c r="AA15" i="21" s="1"/>
  <c r="Q15" i="21"/>
  <c r="P15" i="21"/>
  <c r="R15" i="21" s="1"/>
  <c r="L15" i="21"/>
  <c r="K15" i="21"/>
  <c r="M15" i="21" s="1"/>
  <c r="L28" i="21" l="1"/>
  <c r="AA28" i="21"/>
  <c r="K25" i="21"/>
  <c r="M25" i="21" s="1"/>
  <c r="M28" i="21" s="1"/>
  <c r="AB25" i="21"/>
  <c r="AC9" i="14" l="1"/>
  <c r="E6" i="16"/>
  <c r="B3" i="16"/>
  <c r="A3" i="16"/>
  <c r="AD15" i="21"/>
  <c r="AH15" i="21" s="1"/>
  <c r="AI15" i="21" s="1"/>
  <c r="AJ15" i="21" s="1"/>
  <c r="AE15" i="21" l="1"/>
  <c r="AG15" i="21" s="1"/>
  <c r="M17" i="14"/>
  <c r="AD24" i="21" s="1"/>
  <c r="M16" i="14"/>
  <c r="AD23" i="21" s="1"/>
  <c r="M15" i="14"/>
  <c r="AD21" i="21" s="1"/>
  <c r="M14" i="14"/>
  <c r="AD20" i="21" s="1"/>
  <c r="AD19" i="21"/>
  <c r="AD18" i="21"/>
  <c r="AD17" i="21"/>
  <c r="AH17" i="21" s="1"/>
  <c r="M18" i="14"/>
  <c r="AD25" i="21" s="1"/>
  <c r="AE17" i="21" l="1"/>
  <c r="AG17" i="21" s="1"/>
  <c r="AH23" i="21"/>
  <c r="AI23" i="21" s="1"/>
  <c r="AJ23" i="21" s="1"/>
  <c r="AE23" i="21"/>
  <c r="AG23" i="21" s="1"/>
  <c r="AH19" i="21"/>
  <c r="AE19" i="21"/>
  <c r="AG19" i="21" s="1"/>
  <c r="AH20" i="21"/>
  <c r="AE20" i="21"/>
  <c r="AG20" i="21" s="1"/>
  <c r="AH21" i="21"/>
  <c r="AE21" i="21"/>
  <c r="AG21" i="21" s="1"/>
  <c r="AH24" i="21"/>
  <c r="AI24" i="21" s="1"/>
  <c r="AJ24" i="21" s="1"/>
  <c r="AE24" i="21"/>
  <c r="AG24" i="21" s="1"/>
  <c r="AE25" i="21"/>
  <c r="AG25" i="21" s="1"/>
  <c r="AH25" i="21"/>
  <c r="AI25" i="21" s="1"/>
  <c r="AJ25" i="21" s="1"/>
  <c r="AE18" i="21"/>
  <c r="AG18" i="21" s="1"/>
  <c r="AH18" i="21"/>
  <c r="N10" i="14"/>
  <c r="AJ28" i="21" l="1"/>
  <c r="AG28" i="21"/>
  <c r="AG30" i="21"/>
  <c r="V72" i="18"/>
  <c r="V71" i="18"/>
  <c r="V70" i="18"/>
  <c r="V69" i="18"/>
  <c r="V68" i="18"/>
  <c r="N70" i="18"/>
  <c r="N71" i="18"/>
  <c r="N72" i="18"/>
  <c r="N69" i="18"/>
  <c r="N68" i="18"/>
  <c r="AA9" i="14" l="1"/>
  <c r="AC10" i="14" l="1"/>
  <c r="V11" i="14" l="1"/>
  <c r="P11" i="14"/>
  <c r="U11" i="14" s="1"/>
  <c r="E6" i="17"/>
  <c r="E5" i="17"/>
  <c r="B8" i="17"/>
  <c r="B4" i="17"/>
  <c r="A4" i="16"/>
  <c r="F6" i="16"/>
  <c r="B5" i="16"/>
  <c r="B4" i="16"/>
  <c r="A5" i="16"/>
  <c r="H4" i="16"/>
  <c r="H5" i="16"/>
  <c r="H2" i="16"/>
  <c r="A2" i="16"/>
  <c r="E4" i="17" l="1"/>
  <c r="E25" i="17" s="1"/>
  <c r="H6" i="16"/>
  <c r="V72" i="15"/>
  <c r="V71" i="15"/>
  <c r="V70" i="15"/>
  <c r="V69" i="15"/>
  <c r="V68" i="15"/>
  <c r="N70" i="15"/>
  <c r="N72" i="15"/>
  <c r="N71" i="15"/>
  <c r="N69" i="15"/>
  <c r="N68" i="15"/>
  <c r="E28" i="17" l="1"/>
  <c r="V13" i="14" s="1"/>
  <c r="V10" i="14"/>
  <c r="V12" i="14"/>
  <c r="P10" i="14"/>
  <c r="U10" i="14" s="1"/>
  <c r="N9" i="14"/>
  <c r="A20" i="14"/>
  <c r="N19" i="14"/>
  <c r="N18" i="14"/>
  <c r="N17" i="14"/>
  <c r="N16" i="14"/>
  <c r="N15" i="14"/>
  <c r="N14" i="14"/>
  <c r="N13" i="14"/>
  <c r="N12" i="14"/>
  <c r="N11" i="14"/>
  <c r="V20" i="14" l="1"/>
  <c r="U12" i="14"/>
  <c r="U13" i="14"/>
  <c r="N20" i="14"/>
  <c r="U20" i="14" l="1"/>
  <c r="AB20" i="14" s="1"/>
  <c r="AA19" i="14"/>
  <c r="AB19" i="14" s="1"/>
  <c r="AA18" i="14"/>
  <c r="AA17" i="14"/>
  <c r="AA16" i="14"/>
  <c r="AA15" i="14"/>
  <c r="AA14" i="14"/>
  <c r="AA13" i="14"/>
  <c r="AA12" i="14"/>
  <c r="AA11" i="14"/>
  <c r="AA10" i="14" l="1"/>
  <c r="AA20" i="14" s="1"/>
  <c r="AB15" i="14" l="1"/>
  <c r="W20" i="14"/>
  <c r="X20" i="14"/>
  <c r="Y20" i="14"/>
  <c r="Z20" i="14"/>
  <c r="Q20" i="14"/>
  <c r="R20" i="14"/>
  <c r="S20" i="14"/>
  <c r="T20" i="14"/>
  <c r="AB18" i="14"/>
  <c r="AC20" i="14"/>
  <c r="AB17" i="14" l="1"/>
  <c r="AB13" i="14"/>
  <c r="AB12" i="14"/>
  <c r="AB10" i="14"/>
  <c r="AB14" i="14"/>
  <c r="AB9" i="14"/>
  <c r="AB16" i="14"/>
  <c r="AB11" i="14" l="1"/>
</calcChain>
</file>

<file path=xl/sharedStrings.xml><?xml version="1.0" encoding="utf-8"?>
<sst xmlns="http://schemas.openxmlformats.org/spreadsheetml/2006/main" count="3983" uniqueCount="526">
  <si>
    <t>AVANCE</t>
  </si>
  <si>
    <t>Línea estratégica</t>
  </si>
  <si>
    <t xml:space="preserve">Programa </t>
  </si>
  <si>
    <t>Nombre del Proyecto</t>
  </si>
  <si>
    <t>Meta programada</t>
  </si>
  <si>
    <t>Meta ejecutada</t>
  </si>
  <si>
    <t>Componente</t>
  </si>
  <si>
    <t>Meta PDM</t>
  </si>
  <si>
    <t>SGP</t>
  </si>
  <si>
    <t>Rubro</t>
  </si>
  <si>
    <t>PDM 2020-2023</t>
  </si>
  <si>
    <t>PROYECTOS DE INVERSIÓN</t>
  </si>
  <si>
    <t>OTROS</t>
  </si>
  <si>
    <t>Dependencia</t>
  </si>
  <si>
    <t>Responsable</t>
  </si>
  <si>
    <t>Actividades</t>
  </si>
  <si>
    <t>TOTALES</t>
  </si>
  <si>
    <t>RECURSOS EJECUTADOS</t>
  </si>
  <si>
    <t>EJECUCIÓN PPTAL</t>
  </si>
  <si>
    <t>Indicador de producto</t>
  </si>
  <si>
    <t>TOTAL PROGRAMADO</t>
  </si>
  <si>
    <t>Fecha inicio</t>
  </si>
  <si>
    <t>Fecha de terminación</t>
  </si>
  <si>
    <t>RECURSOS PROGRAMADOS</t>
  </si>
  <si>
    <t>RESPONSABLES</t>
  </si>
  <si>
    <t>CUMPLIMIENTO DE META</t>
  </si>
  <si>
    <t>RECURSOS GESTIONADOS</t>
  </si>
  <si>
    <t>SGR</t>
  </si>
  <si>
    <t>TOTAL EJECUTADO</t>
  </si>
  <si>
    <t>No.</t>
  </si>
  <si>
    <t xml:space="preserve">FECHA DE SUSCRIPCIÓN:  </t>
  </si>
  <si>
    <t>FECHA DE CORTE:</t>
  </si>
  <si>
    <r>
      <t xml:space="preserve">Página: </t>
    </r>
    <r>
      <rPr>
        <sz val="11"/>
        <rFont val="Arial"/>
        <family val="2"/>
      </rPr>
      <t>1 de 1</t>
    </r>
  </si>
  <si>
    <r>
      <t>Fecha aprobación:</t>
    </r>
    <r>
      <rPr>
        <sz val="11"/>
        <rFont val="Arial"/>
        <family val="2"/>
      </rPr>
      <t xml:space="preserve"> Marzo-24-2021</t>
    </r>
  </si>
  <si>
    <t>RECURSOS PROPIOS INSTITUTOS</t>
  </si>
  <si>
    <t>RECURSOS PROPIOS MUNICIPIO</t>
  </si>
  <si>
    <r>
      <t xml:space="preserve">Versión: </t>
    </r>
    <r>
      <rPr>
        <sz val="11"/>
        <rFont val="Arial"/>
        <family val="2"/>
      </rPr>
      <t>1.0</t>
    </r>
  </si>
  <si>
    <t>2.3.2.02.02.009</t>
  </si>
  <si>
    <t>BUCARAMANGA PRODUCTIVA Y COMPETITIVA: EMPRESAS INNOVADORAS, RESPONSABLES Y CONSCIENTES</t>
  </si>
  <si>
    <t>Emprendimiento, Innovación, Formalización Y Dinamización Empresarial</t>
  </si>
  <si>
    <t>Emprendimiento E Innovación</t>
  </si>
  <si>
    <t>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t>
  </si>
  <si>
    <t>Número de empresas, emprendimientos y/o unidades productivas fortalecidas a través de la implementación de un programa de incubación y aceleración de emprendimientos  innovadores  articulados con el ecosistema de emprendimiento, que caracterice las capacidades tecnológicas instaladas (duras y blandas) con enfoque diferencial.</t>
  </si>
  <si>
    <t>FORTALECIMIENTO DEL COWORKING COMO ESTRATEGIA PARA EL EMPRENDIMIENTO, INNOVACIÓN, DINAMIZACIÓN Y ACELERACIÓN EMPRESARIAL EN EL MUNICIPIO DE BUCARAMANGA</t>
  </si>
  <si>
    <t>2.3.2.02.02.007
2.3.2.02.02.009</t>
  </si>
  <si>
    <t>IMEBU</t>
  </si>
  <si>
    <t>Centros De Desarrollo Empresarial</t>
  </si>
  <si>
    <t>Implementar 1 programa de desarrollo empresarial y de empleabilidad para las micro y pequeñas empresas (incluyendo unidades productivas).</t>
  </si>
  <si>
    <t>Número de programas de desarrollo empresariales y de empleabilidad implementados para las micro y pequeñas empresas (incluyendo unidades productivas).</t>
  </si>
  <si>
    <t>FORTALECIMIENTO DEL CENTRO DE DESARROLLO EMPRESARIAL Y DE EMPLEABILIDAD EN EL MUNICIPIO DE BUCARAMANGA</t>
  </si>
  <si>
    <t>2.3.2.02.02.006
2.3.2.02.02.007
2.3.2.02.02.009</t>
  </si>
  <si>
    <t>Desarrollar el modelo CDE virtual para que amplíen la cobertura en la ciudad.</t>
  </si>
  <si>
    <t>Porcentaje de avance en el desarrollo del modelo CDE virtual para que amplíen la cobertura en la ciudad.</t>
  </si>
  <si>
    <t xml:space="preserve">Formar a 7.000 emprendedores a través de un programa de formación teórica, empresarial y/o artesanal con enfoque diferencial para emprendimientos artísticos, culturales, creativos, negocios verdes, microempresarios y/o unidades productivas urbanas y rurales. </t>
  </si>
  <si>
    <t xml:space="preserve">Número de emprendedores formados a través de un programa de formación teórica, empresarial y/o artesanal con enfoque diferencial para emprendimientos artísticos, culturales, creativos, negocios verdes, microempresarios y/o unidades productivas urbanas y rurales. </t>
  </si>
  <si>
    <t>Implementar en 4.000 mipymes planes estratégicos orientados a innovar y/o incorporación tecnológica en áreas empresariales estratégicas con apoyo de Universidades y actores económicos clave.</t>
  </si>
  <si>
    <t xml:space="preserve">Número de mipymes con planes estratégicos implementados orientados a innovar y/o incorporación tecnológica en áreas empresariales estratégicas con apoyo de Universidades y actores económicos clave. </t>
  </si>
  <si>
    <t>Banca Ciudadana</t>
  </si>
  <si>
    <t>Intervenir a 4.000 empresas y/o emprendimientos mediante apalancamiento financiero orientado a realizar inversión en innovación y/o tecnología en la zona rural y urbana con enfoque diferencial.</t>
  </si>
  <si>
    <t>Número de empresas y/o emprendimientos intervenidos mediante apalancamiento financiero orientado a realizar inversión en innovación y/o tecnología  en la zona rural y urbana con enfoque diferencial.</t>
  </si>
  <si>
    <t>Otorgar 6.000 créditos a emprendimientos y mipymes de orientados a capital de trabajo o destinos de inversión diferente a innovación y/o tecnología en zonas urbanas y rurales.</t>
  </si>
  <si>
    <t>Número de créditos otorgados a emprendimientos y mipymes de orientados a capital de trabajo o destinos de inversión diferente a innovación y/o tecnología en zonas urbanas y rurales.</t>
  </si>
  <si>
    <t>Empleabilidad, Empleo Y Trabajo Decente</t>
  </si>
  <si>
    <t>Empleo Y Empleabilidad</t>
  </si>
  <si>
    <t>Registrar 5.000 hojas de vida para facilitar el proceso de inserción en el mercado laboral identificando habilidades, destrezas  y que competencias  para el trabajo.</t>
  </si>
  <si>
    <t>Número de hojas de vida registradas para facilitar el proceso de inserción en el mercado laboral identificando habilidades, destrezas  y que competencias  para el trabajo.</t>
  </si>
  <si>
    <t>FORTALECIMIENTO DE LA OFICINA DE FOMENTO A LA EMPLEABILIDAD, EL EMPLEO Y EL TRABAJO DECENTE EN EL MUNICIPIO DE BUCARAMANGA</t>
  </si>
  <si>
    <t>Formar 3.000  jóvenes y adultos en competencias  personales y/o  técnicas para el trabajo con el fin de facilitar su inserción en el mercado laboral.</t>
  </si>
  <si>
    <t>Número de jóvenes y adultos formados en competencias  personales y/o técnicas para el trabajo con el fin de facilitar su inserción en el mercado laboral.</t>
  </si>
  <si>
    <t>Acompañar a 1.500 empresas en el fomento de una cultura del empleo y trabajo decente para capturar  vacantes que permitan realizar la intermediación laboral.</t>
  </si>
  <si>
    <t>Número de empresas acompañadas en el fomento de una cultura del empleo y trabajo decente para capturar  vacantes que permitan realizar la intermediación laboral.</t>
  </si>
  <si>
    <t>BUCARAMANGA TERRITORIO LIBRE DE CORRUPCIÓN: INSTITUCIONES SÓLIDAS Y CONFIABLES</t>
  </si>
  <si>
    <t>Administración Pública Moderna E Innovadora</t>
  </si>
  <si>
    <t>Gobierno Fortalecido Para Ser Y Hacer</t>
  </si>
  <si>
    <t>Mantener en funcionamiento el 100% de los programas del Instituto Municipal del Empleo.</t>
  </si>
  <si>
    <t>Porcentaje de los programas de Instituto Municipal del Empleo mantenidos en funcionamiento.</t>
  </si>
  <si>
    <t>APOYO DEL FONDO DE FOMENTO Y CRÉDITO DE APOYO DEL IMEBU, PROGRAMA BANCA CIUDADANA EN EL MUNICIPIO DE BUCARAMANGA</t>
  </si>
  <si>
    <t>Identificar habilidades y destrezas de emprendedores, empresarios y ciudadanos para orientarlos hacia el emprendimiento o la empleabilidad.</t>
  </si>
  <si>
    <t xml:space="preserve"> PLAN DE ACCIÓN - PLAN DE DESARROLLO MUNICIPAL
INSTITUTO MUNICIPAL DE EMPLEO Y FOMENTO EMPRESARIAL DE BUCARAMANGA - IMEBU</t>
  </si>
  <si>
    <t>FORTALECIMIENTO DE LOS PROCESOS DEL INSTITUTO MUNICIPAL DE EMPLEO Y FOMENTO EMPRESARIAL DEL MUNICIPIO DE BUCARAMANGA</t>
  </si>
  <si>
    <t>Asesorar técnicamente a emprendedores y/o empresarios en etapa de aceleración en programas de formación  empresarial.
Realizar adecuaciones en espacio para prestación  de servicios de consultoria a emprendedores y/o empresarios  en etapa de aceleración  y Coworking.</t>
  </si>
  <si>
    <t>Apoyar los procesos administrativos, juridicos y de control interno del IMEBU.
Realizar acompañamiento, seguimiento y control de los programas y proyectos misionales del IMEBU.</t>
  </si>
  <si>
    <t>Brindar formación en competencias personales y/o técnicas para el trabajo
Realizar intermediación laboral entre oferentes de trabajo y buscadores de empleo.
Ofrecer acompañamiento a las empresas en la estructuración y selección de perfiles adecuados a sus requerimientos.
Formular la política pública de empleo y trabajo decente de la ciudad.</t>
  </si>
  <si>
    <t>Asesorar a emprendedores y empresarios en programas de formación empresarial (Modelo de Negocios y diseño Planes de Mejora).
Implementar Estrategia comunitaria para el emprendimiento y el desarrollo empresarial.
Formulación de la estrategia de reactivación y sostenimiento de la economía.
Brindar acompañamiento a los proyectos productivos de la población victima.</t>
  </si>
  <si>
    <t>Asesorar a emprendedores y empresarios en programas de formación empresarial (Modelo de Negocios y diseño Planes de Mejora).
Implementar Estrategia comunitaria para el emprendimiento y el desarrollo empresarial.
Formulación de la estrategia de reactivació</t>
  </si>
  <si>
    <t>Otorgar créditos para el emprendimiento y/o fortalecimiento financiero de empresas orientados a capital de trabajo, nómina y/o activos fijos.
Realizar acompañamiento técnico y visitas pos crédito a los emprendimientos y/o empresas apoyadas.</t>
  </si>
  <si>
    <t>Otorgar créditos para el emprendimiento y/o fortalecimiento financiero de empresas orientadas a  la innovación y/o incorporación de tecnología.</t>
  </si>
  <si>
    <t>Luis Gonzalo Gómez Guerrero</t>
  </si>
  <si>
    <r>
      <t xml:space="preserve">Código:  </t>
    </r>
    <r>
      <rPr>
        <sz val="11"/>
        <rFont val="Arial"/>
        <family val="2"/>
      </rPr>
      <t>F-DPM-1210-238,37-030</t>
    </r>
  </si>
  <si>
    <t>Código BPIN</t>
  </si>
  <si>
    <t>1.2.1.0.0 </t>
  </si>
  <si>
    <t>Servicios para la comunidad, sociales y personales-FORTALECIMIENTO </t>
  </si>
  <si>
    <t>IMEB </t>
  </si>
  <si>
    <t>2.3.2.02.02.009.06 </t>
  </si>
  <si>
    <t>220035 </t>
  </si>
  <si>
    <t>Servicios para la comunidad, sociales y personales-COWORKING </t>
  </si>
  <si>
    <t>2.3.2.02.02.009.05 </t>
  </si>
  <si>
    <t>220034 </t>
  </si>
  <si>
    <t>Servicios para la comunidad, sociales y personales -EMPLEO </t>
  </si>
  <si>
    <t>2.3.2.02.02.009.04 </t>
  </si>
  <si>
    <t>220033 </t>
  </si>
  <si>
    <t>Servicios para la comunidad, sociales y personales- CDE </t>
  </si>
  <si>
    <t>2.3.2.02.02.009.03 </t>
  </si>
  <si>
    <t>220032 </t>
  </si>
  <si>
    <t>Servicios para la comunidad, sociales y personales-BANCA </t>
  </si>
  <si>
    <t>2.3.2.02.02.009.02 </t>
  </si>
  <si>
    <t>220031 </t>
  </si>
  <si>
    <t>1.3.2.3.05 </t>
  </si>
  <si>
    <t>2.3.2.02.02.009.01 </t>
  </si>
  <si>
    <t>220030 </t>
  </si>
  <si>
    <t>  </t>
  </si>
  <si>
    <t>Servicios para la comunidad, sociales y personales </t>
  </si>
  <si>
    <t>2.3.2.02.02.009 </t>
  </si>
  <si>
    <t>Servicios financieros y servicios conexos, servicios inmobiliarios y servicios de leasing-CDE </t>
  </si>
  <si>
    <t>2.3.2.02.02.007 </t>
  </si>
  <si>
    <t>220029 </t>
  </si>
  <si>
    <t>Servicios financieros y servicios conexos, servicios inmobiliarios y servicios de leasing-COWORKING </t>
  </si>
  <si>
    <t>220028 </t>
  </si>
  <si>
    <t>Servicios de alojamiento; servicios de suministro de comidas y bebidas; servicios de transporte; y servicios de distribución de electricidad, gas y agua-CDE </t>
  </si>
  <si>
    <t>2.3.2.02.02.006 </t>
  </si>
  <si>
    <t>220027 </t>
  </si>
  <si>
    <t>Adquisición de servicios </t>
  </si>
  <si>
    <t>2.3.2.02.02 </t>
  </si>
  <si>
    <t>Adquisicion de bienes y servicios </t>
  </si>
  <si>
    <t>2.3.2 </t>
  </si>
  <si>
    <t>Inversión </t>
  </si>
  <si>
    <t>2.3 </t>
  </si>
  <si>
    <t>Cuota de fiscalización y auditaje </t>
  </si>
  <si>
    <t>2.1.8.04.01 </t>
  </si>
  <si>
    <t>220026 </t>
  </si>
  <si>
    <t>Contribuciones </t>
  </si>
  <si>
    <t>2.1.8.04 </t>
  </si>
  <si>
    <t>Gastos por tributos, multas, sanciones e intereses de mora </t>
  </si>
  <si>
    <t>2.1.8 </t>
  </si>
  <si>
    <t>Sentencias </t>
  </si>
  <si>
    <t>2.1.3.13.01.001 </t>
  </si>
  <si>
    <t>220025 </t>
  </si>
  <si>
    <t>220024 </t>
  </si>
  <si>
    <t>Fallos nacionales </t>
  </si>
  <si>
    <t>2.1.3.13.01 </t>
  </si>
  <si>
    <t>Sentencias y Conciliaciones </t>
  </si>
  <si>
    <t>2.1.3.13 </t>
  </si>
  <si>
    <t>Transferencias corrientes </t>
  </si>
  <si>
    <t>2.1.3 </t>
  </si>
  <si>
    <t>2.1.2.02.02.009 </t>
  </si>
  <si>
    <t>220023 </t>
  </si>
  <si>
    <t>Servicios prestados a las empresas y servicios de producción </t>
  </si>
  <si>
    <t>2.1.2.02.02.008 </t>
  </si>
  <si>
    <t>220022 </t>
  </si>
  <si>
    <t>Servicios financieros y servicios conexos, servicios inmobiliarios y servicios de leasing </t>
  </si>
  <si>
    <t>2.1.2.02.02.007 </t>
  </si>
  <si>
    <t>220021 </t>
  </si>
  <si>
    <t>Servicios de alojamiento; servicios de suministro de comidas y bebidas; servicios de transporte; y servicios de distribución de electricidad, gas y agua </t>
  </si>
  <si>
    <t>2.1.2.02.02.006 </t>
  </si>
  <si>
    <t>220020 </t>
  </si>
  <si>
    <t>2.1.2.02.02 </t>
  </si>
  <si>
    <t>Productos metalicos y paquetes de software </t>
  </si>
  <si>
    <t>2.1.2.02.01.004 </t>
  </si>
  <si>
    <t>220019 </t>
  </si>
  <si>
    <t>Otros bienes transportables (excepto productos metálicos, maquinaria y equipo) </t>
  </si>
  <si>
    <t>2.1.2.02.01.003 </t>
  </si>
  <si>
    <t>220018 </t>
  </si>
  <si>
    <t>Productos alimenticios, bebidas y tabaco; textiles, prendas de vestir y productos de cuero </t>
  </si>
  <si>
    <t>2.1.2.02.01.002 </t>
  </si>
  <si>
    <t>220017 </t>
  </si>
  <si>
    <t>Materiales y suministros </t>
  </si>
  <si>
    <t>2.1.2.02.01 </t>
  </si>
  <si>
    <t>Adquisiciones diferentes de activos </t>
  </si>
  <si>
    <t>2.1.2.02 </t>
  </si>
  <si>
    <t>Adquisición de bienes y servicios </t>
  </si>
  <si>
    <t>2.1.2 </t>
  </si>
  <si>
    <t>Bonificacion especial de recreación </t>
  </si>
  <si>
    <t>2.1.1.01.03.001.03 </t>
  </si>
  <si>
    <t>220016 </t>
  </si>
  <si>
    <t>Indemnización por vacaciones </t>
  </si>
  <si>
    <t>2.1.1.01.03.001.02 </t>
  </si>
  <si>
    <t>220015 </t>
  </si>
  <si>
    <t>Vacaciones </t>
  </si>
  <si>
    <t>2.1.1.01.03.001.01 </t>
  </si>
  <si>
    <t>220014 </t>
  </si>
  <si>
    <t>Prestaciones sociales </t>
  </si>
  <si>
    <t>2.1.1.01.03.001 </t>
  </si>
  <si>
    <t>Remuneraciones no constitutivas de factor salarial </t>
  </si>
  <si>
    <t>2.1.1.01.03 </t>
  </si>
  <si>
    <t>Aportes al SENA </t>
  </si>
  <si>
    <t>2.1.1.01.02.007 </t>
  </si>
  <si>
    <t>220013 </t>
  </si>
  <si>
    <t>Aportes al ICBF </t>
  </si>
  <si>
    <t>2.1.1.01.02.006 </t>
  </si>
  <si>
    <t>220012 </t>
  </si>
  <si>
    <t>Aportes generales al sistema de riesgos laborales </t>
  </si>
  <si>
    <t>2.1.1.01.02.005 </t>
  </si>
  <si>
    <t>220011 </t>
  </si>
  <si>
    <t>Aportes a cajas de compensación familiar </t>
  </si>
  <si>
    <t>2.1.1.01.02.004 </t>
  </si>
  <si>
    <t>220010 </t>
  </si>
  <si>
    <t>Aportes de cesantías </t>
  </si>
  <si>
    <t>2.1.1.01.02.003 </t>
  </si>
  <si>
    <t>220009 </t>
  </si>
  <si>
    <t>Aportes a la seguridad social en salud </t>
  </si>
  <si>
    <t>2.1.1.01.02.002 </t>
  </si>
  <si>
    <t>220008 </t>
  </si>
  <si>
    <t>Aportes a la seguridad social en pensiones </t>
  </si>
  <si>
    <t>2.1.1.01.02.001 </t>
  </si>
  <si>
    <t>220007 </t>
  </si>
  <si>
    <t>Contribuciones inherentes a la nómina </t>
  </si>
  <si>
    <t>2.1.1.01.02 </t>
  </si>
  <si>
    <t>Factores salariales especiales </t>
  </si>
  <si>
    <t>2.1.1.01.01.002 </t>
  </si>
  <si>
    <t>220006 </t>
  </si>
  <si>
    <t>Prima de vacaciones </t>
  </si>
  <si>
    <t>2.1.1.01.01.001.08.02 </t>
  </si>
  <si>
    <t>220005 </t>
  </si>
  <si>
    <t>Prima de navidad </t>
  </si>
  <si>
    <t>2.1.1.01.01.001.08.01 </t>
  </si>
  <si>
    <t>220004 </t>
  </si>
  <si>
    <t>2.1.1.01.01.001.08 </t>
  </si>
  <si>
    <t>Bonificación por servicios prestados </t>
  </si>
  <si>
    <t>2.1.1.01.01.001.07 </t>
  </si>
  <si>
    <t>220003 </t>
  </si>
  <si>
    <t>Prima de servicios </t>
  </si>
  <si>
    <t>2.1.1.01.01.001.06 </t>
  </si>
  <si>
    <t>220002 </t>
  </si>
  <si>
    <t>Sueldo básico </t>
  </si>
  <si>
    <t>2.1.1.01.01.001.01 </t>
  </si>
  <si>
    <t>220001 </t>
  </si>
  <si>
    <t>Factores salariales comunes </t>
  </si>
  <si>
    <t>2.1.1.01.01.001 </t>
  </si>
  <si>
    <t>Factores constitutivos de salario </t>
  </si>
  <si>
    <t>2.1.1.01.01 </t>
  </si>
  <si>
    <t>Planta de personal permanente </t>
  </si>
  <si>
    <t>2.1.1.01 </t>
  </si>
  <si>
    <t>Gastos de personal </t>
  </si>
  <si>
    <t>2.1.1 </t>
  </si>
  <si>
    <t>Funcionamiento </t>
  </si>
  <si>
    <t>2.1 </t>
  </si>
  <si>
    <t>Gastos </t>
  </si>
  <si>
    <t>2 </t>
  </si>
  <si>
    <t>Saldo por Pagar</t>
  </si>
  <si>
    <t>Total Pagos</t>
  </si>
  <si>
    <t>Total Pagos Periodo</t>
  </si>
  <si>
    <t>Pagos Mes Anterior</t>
  </si>
  <si>
    <t>Total Obligaciones</t>
  </si>
  <si>
    <t>Saldo por Comprometer</t>
  </si>
  <si>
    <t>Total Compromisos</t>
  </si>
  <si>
    <t>Total Compromisos mes Actual</t>
  </si>
  <si>
    <t>Compromisos Mes Anterior</t>
  </si>
  <si>
    <t>Saldo por Ejecutar</t>
  </si>
  <si>
    <t>Cdps Vigencia Futura</t>
  </si>
  <si>
    <t>Total Ejecutado Segun Cdps</t>
  </si>
  <si>
    <t>Cdps Mes Actual</t>
  </si>
  <si>
    <t>Cdps Mes Anterior</t>
  </si>
  <si>
    <t>Presupuesto Definitivo</t>
  </si>
  <si>
    <t>Contracréditos</t>
  </si>
  <si>
    <t>Créditos</t>
  </si>
  <si>
    <t>Reducciones</t>
  </si>
  <si>
    <t>Desaplazamiento</t>
  </si>
  <si>
    <t>Aplazamientos</t>
  </si>
  <si>
    <t>Adiciones</t>
  </si>
  <si>
    <t>Presupuesto Inicial</t>
  </si>
  <si>
    <t>Fuente</t>
  </si>
  <si>
    <t>Descripción</t>
  </si>
  <si>
    <t>Unidad Ejecutora</t>
  </si>
  <si>
    <t>Rubro Presupuestal</t>
  </si>
  <si>
    <t>Codigo de Control</t>
  </si>
  <si>
    <t>Impreso por: GUSTAVO - GUSTAVO RAMIREZ BONELLS</t>
  </si>
  <si>
    <t>Fecha de Impresión: 03.02.2022 Hora: 09:15:am</t>
  </si>
  <si>
    <t>Periodo comprendido entre 01-01-2022 y 31-01-2022</t>
  </si>
  <si>
    <t>EJECUCION PRESUPUESTAL DE GASTOS</t>
  </si>
  <si>
    <t>NIT: 00804014968 - 1</t>
  </si>
  <si>
    <t>INSTITUTO MUNICIPAL DE EMPLEO Y FOMENTO EMPRESARIAL - IMEBU</t>
  </si>
  <si>
    <t>PRESUPUESTO DEFINITIVO</t>
  </si>
  <si>
    <t>CDP</t>
  </si>
  <si>
    <t>RP</t>
  </si>
  <si>
    <t>PAGOS</t>
  </si>
  <si>
    <t>PROYECTO</t>
  </si>
  <si>
    <t>CDE</t>
  </si>
  <si>
    <t>COWORKING</t>
  </si>
  <si>
    <t>BANCA</t>
  </si>
  <si>
    <t>EMPLEO</t>
  </si>
  <si>
    <t>FORTALECIMIENTO</t>
  </si>
  <si>
    <t>Contrato</t>
  </si>
  <si>
    <t>Cooperante</t>
  </si>
  <si>
    <t>Camara de comercio</t>
  </si>
  <si>
    <t>Meta</t>
  </si>
  <si>
    <t>Proyecto</t>
  </si>
  <si>
    <t>Aporte Cooperante</t>
  </si>
  <si>
    <t>Total Convenio</t>
  </si>
  <si>
    <t>Convenio CCT 001 - 2022</t>
  </si>
  <si>
    <t>Aporte Dinero IMEBU</t>
  </si>
  <si>
    <t>Aporte Especie IMEBU</t>
  </si>
  <si>
    <t>Comfenalco</t>
  </si>
  <si>
    <t>Convenio CA 002 - 2022</t>
  </si>
  <si>
    <t>Convenio CA 001 - 2022</t>
  </si>
  <si>
    <t>VALOR DE LA META</t>
  </si>
  <si>
    <t>Coordinador Market Place CDE</t>
  </si>
  <si>
    <t>Profesional de apoyo 1 Market Place CDE</t>
  </si>
  <si>
    <t>Profesional de apoyo 2 Market Place CDE</t>
  </si>
  <si>
    <t>Profesional de apoyo 3 Market Place CDE</t>
  </si>
  <si>
    <t>Profesional de apoyo 4 Market Place CDE</t>
  </si>
  <si>
    <t>Profesional de apoyo 1 CDE Virtual</t>
  </si>
  <si>
    <t>Profesional de apoyo 2 CDE Virtual</t>
  </si>
  <si>
    <t>Profesional de apoyo 3 CDE Virtual</t>
  </si>
  <si>
    <t>Profesional de apoyo 4 CDE Virtual</t>
  </si>
  <si>
    <t>Profesional líder CDE Virtual</t>
  </si>
  <si>
    <t>DESCRIPCIÓN</t>
  </si>
  <si>
    <t>Incluye valor convenio comfenalco y camara (dinero y especie) y arriendo</t>
  </si>
  <si>
    <t>Convenio CDE Camara de comercio</t>
  </si>
  <si>
    <t>Convenio CDE Comfenalco</t>
  </si>
  <si>
    <t>Incluye CPS Market place y CDE virtual</t>
  </si>
  <si>
    <t>VALOR</t>
  </si>
  <si>
    <t>META</t>
  </si>
  <si>
    <t>Impreso por: JENNIFER - JENNIFER MONTES GARCIA</t>
  </si>
  <si>
    <t>Fecha de Impresión: 01.03.2022 Hora: 03:32:pm</t>
  </si>
  <si>
    <t>Periodo comprendido entre 01-01-2022 y 28-02-2022</t>
  </si>
  <si>
    <t xml:space="preserve">VALOR EJECUTADO </t>
  </si>
  <si>
    <t>ESTE VALOR SE CAMBIA TODOS LOS MESES</t>
  </si>
  <si>
    <t>Estrategia</t>
  </si>
  <si>
    <t>Coworking</t>
  </si>
  <si>
    <t>Consultorio E Marketing</t>
  </si>
  <si>
    <t>Beneficiados</t>
  </si>
  <si>
    <t>Avanza BGA</t>
  </si>
  <si>
    <t>Crea</t>
  </si>
  <si>
    <t>Planes de mejoramiento diseñados</t>
  </si>
  <si>
    <t>Modelos de negocio</t>
  </si>
  <si>
    <t>Planes de mejoramiento implementados</t>
  </si>
  <si>
    <t>Banca</t>
  </si>
  <si>
    <t>Creditos diferente a tecnologia e innovación</t>
  </si>
  <si>
    <t>Creditos tecnologia e innovación</t>
  </si>
  <si>
    <t>Empleo</t>
  </si>
  <si>
    <t>Registrados</t>
  </si>
  <si>
    <t>Empresas acompañadas</t>
  </si>
  <si>
    <t>Espacios Colaborativos</t>
  </si>
  <si>
    <t>Fecha de Impresión: 04.04.2022 Hora: 09:13:am</t>
  </si>
  <si>
    <t>Periodo comprendido entre 01-01-2022 y 31-03-2022</t>
  </si>
  <si>
    <t xml:space="preserve">PRESUPUESTO </t>
  </si>
  <si>
    <t>Acuerdo de cooperación</t>
  </si>
  <si>
    <t>Eiwos Colombia</t>
  </si>
  <si>
    <t>ALCALDÍA DE BUCARAMANGA</t>
  </si>
  <si>
    <t>PLAN DE DESARROLLO 2020 - 2023 "BUCARAMANGA, UNA CIUDAD DE OPORTUNIDADES"</t>
  </si>
  <si>
    <t>PLAN DE ACCIÓN - INSTITUTO MUNICIPAL DE EMPLEO Y FOMENTO EMPRESARIAL DE BUCARAMANGA (IMEBU)</t>
  </si>
  <si>
    <t>AÑO</t>
  </si>
  <si>
    <t>FECHA CORTE</t>
  </si>
  <si>
    <t>PLAN DE ACCIÓN</t>
  </si>
  <si>
    <t>LÍNEA ESTRATÉGICA</t>
  </si>
  <si>
    <t>COMPONENTE</t>
  </si>
  <si>
    <t>PROGRAMA</t>
  </si>
  <si>
    <t>TIEMPO PROGRAMADO
(en el año)</t>
  </si>
  <si>
    <t>META CUATRIENIO</t>
  </si>
  <si>
    <t>2021 I TRIM</t>
  </si>
  <si>
    <t>2021 II TRIM</t>
  </si>
  <si>
    <t>AVANCE CUATRIENIO MAR
2021</t>
  </si>
  <si>
    <t xml:space="preserve">INDICADORES </t>
  </si>
  <si>
    <t>INDICADORES</t>
  </si>
  <si>
    <t xml:space="preserve">META </t>
  </si>
  <si>
    <t>LOGRO</t>
  </si>
  <si>
    <t>Porcentaje de avance en tiempo</t>
  </si>
  <si>
    <t>Porcentaje de avance en cumplimiento</t>
  </si>
  <si>
    <t>META PDM</t>
  </si>
  <si>
    <t>Fecha Inicial</t>
  </si>
  <si>
    <t>Fecha Terminación</t>
  </si>
  <si>
    <t>3. BUCARAMANGA PRODUCTIVA Y COMPETITIVA: EMPRESAS INNOVADORAS, RESPONSABLES Y CONSCIENTES</t>
  </si>
  <si>
    <t>EMPRENDIMIENTO, INNOVACIÓN, FORMALIZACIÓN Y DINAMIZACIÓN EMPRESARIAL</t>
  </si>
  <si>
    <t>EMPRENDIMIENTO E INNOVACIÓN</t>
  </si>
  <si>
    <t>CENTROS DE DESARROLLO EMPRESARIAL</t>
  </si>
  <si>
    <t>BANCA CIUDADANA</t>
  </si>
  <si>
    <t>EMPLEABILIDAD, EMPLEO Y TRABAJO DECENTE</t>
  </si>
  <si>
    <t>EMPLEO Y EMPLEABILIDAD</t>
  </si>
  <si>
    <t>5. BUCARAMANGA TERRITORIO LIBRE DE CORRUPCIÓN: INSTITUCIONES SÓLIDAS Y CONFIABLES</t>
  </si>
  <si>
    <t>ADMINISTRACIÓN PÚBLICA MODERNA E INNOVADORA</t>
  </si>
  <si>
    <t>GOBIERNO FORTALECIDO PARA SER Y HACER</t>
  </si>
  <si>
    <t>Talleres CDE</t>
  </si>
  <si>
    <t>Talleres vitrinismo Beatriz</t>
  </si>
  <si>
    <t>Talleres empleo</t>
  </si>
  <si>
    <t>*Incubadora CREA - Tiene 304 inscritos, entregará 100 incubados cada trimestre.
*Incubados S-IINOVA CEMPRENDE, entregará 200 empresas incubadas (Seed Lab de tecnología, Espacios Colaborativos y otros )
*Consultorio E Marketing tiene inscritas 210 empresas, y entregará 800 empresas asesoradas.
*Avanza Bga tiene en proceso de aceleración 80 empresas y culminará con 300 aceleradas y formadas. 
1600 EMPRESAS SE ATENDERÁN PARA CUMPLIR CON REZAGO DEL CUATRIENIO (800 ADICIONALES A LA META DEL AÑO)</t>
  </si>
  <si>
    <t>Se concertó que todas las empresas que accedan a crédito tendrán que pasar por asesoría financiera y comercial a los CDE. Se tendrá un asesor CDE en la sede de cada operador (8 horas asesoría requisito para desembolso). 
1324 EMPRESAS SE ATENDERÁN PARA CUMPLIR CON REZAGO DE CUATRIENIO ( 524 ADICIONALES A LA DEL AÑO)</t>
  </si>
  <si>
    <r>
      <t>Se inyectaron recursos por un valor de $5.133.691.210, de los cuales $3520.856.575 son recursos propios y $1.612.834.635 son recursos de contrapartida de aliados financieros,</t>
    </r>
    <r>
      <rPr>
        <sz val="12"/>
        <color rgb="FFFF0000"/>
        <rFont val="Arial"/>
        <family val="2"/>
      </rPr>
      <t xml:space="preserve"> </t>
    </r>
    <r>
      <rPr>
        <sz val="12"/>
        <color theme="1"/>
        <rFont val="Arial"/>
        <family val="2"/>
      </rPr>
      <t>a la Banca Ciudadana (Línea tasa 0% interés) para impulsar el cumplimiento de esta meta. En el primer trimestre ya se cumplió lo inicialmente planteado para el año.  
2166 CRÉDITOS SE DESEMBOLSARÁN PARA CUMPLIR CON EL REZAGO DE CUATRIENIO)</t>
    </r>
  </si>
  <si>
    <t>Abril</t>
  </si>
  <si>
    <t>Taller en e-comerce y uso de plataforma Market Place</t>
  </si>
  <si>
    <t>Talleres Somos Locales</t>
  </si>
  <si>
    <t>IMPACTO</t>
  </si>
  <si>
    <t>Colocados</t>
  </si>
  <si>
    <t>Cemprende - SEED LAB</t>
  </si>
  <si>
    <t>Cemprende - HerramientaSTEC</t>
  </si>
  <si>
    <t>Enero</t>
  </si>
  <si>
    <t>Febrero</t>
  </si>
  <si>
    <t>Marzo</t>
  </si>
  <si>
    <t>Fecha de Impresión: 04.05.2022 Hora: 10:04:am</t>
  </si>
  <si>
    <t>Periodo comprendido entre 01-01-2022 y 30-04-2022</t>
  </si>
  <si>
    <t>Meta Real cuatrienio</t>
  </si>
  <si>
    <t>Meta mensual</t>
  </si>
  <si>
    <t>101 inscritas que estan en proceso. Salen Junio.</t>
  </si>
  <si>
    <t>460 empresas inscritas, se hizo plan de choque. Feria Udes, Apoyo Cámara Cio. Se requiere personal.</t>
  </si>
  <si>
    <t>Agenda 400 años</t>
  </si>
  <si>
    <t>Rezago a hoy</t>
  </si>
  <si>
    <t>CDE Virtual</t>
  </si>
  <si>
    <t>Apalancafest - Universidades, Plazas, Sena Tecnoparque, CDE, Atento.</t>
  </si>
  <si>
    <t>Entrega en Junio completo hasta plan de mejoramiento. No hay servidor. La Alcaldía no ha contestado si prestan o no servidor.</t>
  </si>
  <si>
    <t>Intermediar y gestionar 5.000 empleos a través de proyectos empresariales, financieros y de empleabilidad en los sectores priorizados.</t>
  </si>
  <si>
    <t>Empleos nuevos</t>
  </si>
  <si>
    <t>Mejorar en 2.000 empresas sus capacidades competitivas y su nivel de productividad.</t>
  </si>
  <si>
    <t>Metas de resultado pendiente medir</t>
  </si>
  <si>
    <t>Avanza</t>
  </si>
  <si>
    <t>Marketing D</t>
  </si>
  <si>
    <t>Market Place</t>
  </si>
  <si>
    <t>Espacios</t>
  </si>
  <si>
    <t>Seed Lab Stec</t>
  </si>
  <si>
    <t>Mayo</t>
  </si>
  <si>
    <t>200 Maraton Empleo y Emprendimiento. En junio se nivela.</t>
  </si>
  <si>
    <t>En Agosto se nivela.</t>
  </si>
  <si>
    <t>Meta por convenio 410 por disminución equipos. Plan de choque con market place.</t>
  </si>
  <si>
    <t>Market Place (productos cargados en plataforma)</t>
  </si>
  <si>
    <t>EJECUTADO</t>
  </si>
  <si>
    <t>APM </t>
  </si>
  <si>
    <t>Viáticos de funcionarios en Comisión </t>
  </si>
  <si>
    <t>2.1.2.02.02.010 </t>
  </si>
  <si>
    <t>220077 </t>
  </si>
  <si>
    <t>Fecha de Impresión: 02.06.2022 Hora: 11:45:am</t>
  </si>
  <si>
    <t>Periodo comprendido entre 01-01-2022 y 31-05-2022</t>
  </si>
  <si>
    <t>Junio</t>
  </si>
  <si>
    <t>Periodo comprendido entre 01-01-2022 y 30-06-2022</t>
  </si>
  <si>
    <t>Fecha de Impresión: 05.07.2022 Hora: 05:56:pm</t>
  </si>
  <si>
    <t>PPTO DEFINITIVO</t>
  </si>
  <si>
    <t>2.3.2.02 </t>
  </si>
  <si>
    <t>Adquisición diferentes de Activos. </t>
  </si>
  <si>
    <t>2.3.2.02.01 </t>
  </si>
  <si>
    <t>Materiales y Suministros </t>
  </si>
  <si>
    <t>220079 </t>
  </si>
  <si>
    <t>2.3.2.02.01.002 </t>
  </si>
  <si>
    <t>Productos alimenticios, bebidas y tabaco; textiles, prendas de vestir y productos de cuero - COWORKING </t>
  </si>
  <si>
    <t>RDB </t>
  </si>
  <si>
    <t>220080 </t>
  </si>
  <si>
    <t>2.3.2.02.01.003 </t>
  </si>
  <si>
    <t>Otros BieneS transportables (excepto productos metálicos, maquinaria y equipo) - CDE </t>
  </si>
  <si>
    <t>2.3.6 </t>
  </si>
  <si>
    <t>Adquisicion de Activos Financieros </t>
  </si>
  <si>
    <t>2.3.6.01 </t>
  </si>
  <si>
    <t>Concesión de Prestamos </t>
  </si>
  <si>
    <t>2.3.6.01.04 </t>
  </si>
  <si>
    <t>A Personas Naturales </t>
  </si>
  <si>
    <t>220081 </t>
  </si>
  <si>
    <t>2.3.6.01.04.003 </t>
  </si>
  <si>
    <t>Fondo de Prestamos Banca </t>
  </si>
  <si>
    <t xml:space="preserve"> Descripción </t>
  </si>
  <si>
    <t xml:space="preserve"> Presupuesto Definitivo </t>
  </si>
  <si>
    <t xml:space="preserve"> Total Ejecutado </t>
  </si>
  <si>
    <t>% Eje</t>
  </si>
  <si>
    <t xml:space="preserve"> Gastos de personal  </t>
  </si>
  <si>
    <t xml:space="preserve"> Adquisición de bienes y servicios  </t>
  </si>
  <si>
    <t xml:space="preserve"> Sentencias y Conciliaciones  </t>
  </si>
  <si>
    <t xml:space="preserve"> Cuota de fiscalización y auditaje  </t>
  </si>
  <si>
    <t xml:space="preserve"> Total Gastos Funcionamiento </t>
  </si>
  <si>
    <t xml:space="preserve"> Servicios de alojamiento; servicios de suministro de comidas y bebidas; servicios de transporte; y servicios de distribución de electricidad, gas y agua</t>
  </si>
  <si>
    <t xml:space="preserve"> Servicios financieros y servicios conexos, servicios inmobiliarios y servicios de leasing</t>
  </si>
  <si>
    <t xml:space="preserve"> Servicios para la comunidad, sociales y personales  </t>
  </si>
  <si>
    <t xml:space="preserve"> Total Gastos Inversión </t>
  </si>
  <si>
    <t xml:space="preserve"> Total Gastos </t>
  </si>
  <si>
    <t xml:space="preserve"> Total Recaudos </t>
  </si>
  <si>
    <t xml:space="preserve"> Ingresos Corrientes  </t>
  </si>
  <si>
    <t xml:space="preserve"> Recursos de Capital  </t>
  </si>
  <si>
    <t xml:space="preserve"> Total Ingresos </t>
  </si>
  <si>
    <t>Productos alimenticios, bebidas y tabaco; textiles, prendas de vestir y productos de cuero</t>
  </si>
  <si>
    <t>Otros Bienes transportables (excepto productos metálicos, maquinaria y equipo)</t>
  </si>
  <si>
    <t>EJECUCION PRESUPUESTAL DE INGRESOS</t>
  </si>
  <si>
    <t>Rubro Presupuestales</t>
  </si>
  <si>
    <t>Aplazamiento</t>
  </si>
  <si>
    <t>Recaudos Enero</t>
  </si>
  <si>
    <t>Recaudos Febrero</t>
  </si>
  <si>
    <t>Recaudos Marzo</t>
  </si>
  <si>
    <t>Recaudos Abril</t>
  </si>
  <si>
    <t>Recaudos Mayo</t>
  </si>
  <si>
    <t>Recaudos Junio</t>
  </si>
  <si>
    <t>Recaudos Julio</t>
  </si>
  <si>
    <t>Recaudos Agosto</t>
  </si>
  <si>
    <t>Recaudos Septiembre</t>
  </si>
  <si>
    <t>Recaudos Octubre</t>
  </si>
  <si>
    <t>Recaudos Noviembre</t>
  </si>
  <si>
    <t>Recaudos Diciembre</t>
  </si>
  <si>
    <t>Recaudos Mes Actual</t>
  </si>
  <si>
    <t>Devoluciones</t>
  </si>
  <si>
    <t>Total Recaudos</t>
  </si>
  <si>
    <t>Saldo Por Recaudar</t>
  </si>
  <si>
    <t>1 </t>
  </si>
  <si>
    <t>Ingresos </t>
  </si>
  <si>
    <t>1.1. </t>
  </si>
  <si>
    <t>Ingresos Corrientes </t>
  </si>
  <si>
    <t>1.1.02 </t>
  </si>
  <si>
    <t>Ingresos No Tributarios </t>
  </si>
  <si>
    <t>1.1.02.06. </t>
  </si>
  <si>
    <t>Transferencias Corrientes </t>
  </si>
  <si>
    <t>1.1.02.06.006. </t>
  </si>
  <si>
    <t>Transferencias de otras entidades del gobierno nacional </t>
  </si>
  <si>
    <t>1.1.02.06.006.06 </t>
  </si>
  <si>
    <t>Otras unidades de gobierno </t>
  </si>
  <si>
    <t>1.2. </t>
  </si>
  <si>
    <t>Recursos de Capital </t>
  </si>
  <si>
    <t>1.2.02 </t>
  </si>
  <si>
    <t>Excedente Financiero </t>
  </si>
  <si>
    <t>1.2.02.01 </t>
  </si>
  <si>
    <t>Establecimientos Públicos </t>
  </si>
  <si>
    <t>1.2.05 </t>
  </si>
  <si>
    <t>Rendimientos financieros </t>
  </si>
  <si>
    <t>1.2.05.02 </t>
  </si>
  <si>
    <t>Depositos </t>
  </si>
  <si>
    <t>Julio</t>
  </si>
  <si>
    <t>Periodo comprendido entre 01-01-2022 y 31-07-2022</t>
  </si>
  <si>
    <t>Fecha de Impresión: 02.08.2022 Hora: 03:15:pm</t>
  </si>
  <si>
    <t>Periodo comprendido entre 01-08-2022 y 31-08-2022</t>
  </si>
  <si>
    <t>Fecha de Impresión: 01.09.2022 Hora: 02:03:pm</t>
  </si>
  <si>
    <t>Coordinador Market Place CDE - Segundo semestre</t>
  </si>
  <si>
    <t>Profesional de apoyo 1 Market Place CDE - Segundo semestre</t>
  </si>
  <si>
    <t>Profesional de apoyo 2 Market Place CDE - Segundo semestre</t>
  </si>
  <si>
    <t>Profesional de apoyo 3 Market Place CDE - Segundo semestre</t>
  </si>
  <si>
    <t>Profesional de apoyo 4 Market Place CDE - Segundo semestre</t>
  </si>
  <si>
    <t>Agosto</t>
  </si>
  <si>
    <t>Periodo comprendido entre 01-01-2022 y 30-09-2022</t>
  </si>
  <si>
    <t>Fecha de Impresión: 04.10.2022 Hora: 08:26:am</t>
  </si>
  <si>
    <t>Septiembre</t>
  </si>
  <si>
    <t>Octubre</t>
  </si>
  <si>
    <t>Meta a 31 Octubre</t>
  </si>
  <si>
    <t>Cumpl a Octubre</t>
  </si>
  <si>
    <t>LOGRO
CUATRIENIO OCT
2022</t>
  </si>
  <si>
    <t>% AVANCE CUATRIENIO OCT
2022</t>
  </si>
  <si>
    <t>2022 OCTUBRE</t>
  </si>
  <si>
    <t>Periodo comprendido entre 01-01-2022 y 31-10-2022</t>
  </si>
  <si>
    <t>Fecha de Impresión: 02.11.2022 Hora: 04:23:pm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</si>
</sst>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5" formatCode="&quot;$&quot;\ #,##0;\-&quot;$&quot;\ #,##0"/>
    <numFmt numFmtId="6" formatCode="&quot;$&quot;\ #,##0;[Red]\-&quot;$&quot;\ #,##0"/>
    <numFmt numFmtId="42" formatCode="_-&quot;$&quot;\ * #,##0_-;\-&quot;$&quot;\ * #,##0_-;_-&quot;$&quot;\ * &quot;-&quot;_-;_-@_-"/>
    <numFmt numFmtId="44" formatCode="_-&quot;$&quot;\ * #,##0.00_-;\-&quot;$&quot;\ * #,##0.00_-;_-&quot;$&quot;\ * &quot;-&quot;??_-;_-@_-"/>
    <numFmt numFmtId="43" formatCode="_-* #,##0.00_-;\-* #,##0.00_-;_-* &quot;-&quot;??_-;_-@_-"/>
    <numFmt numFmtId="164" formatCode="_(&quot;$&quot;* #,##0.00_);_(&quot;$&quot;* \(#,##0.00\);_(&quot;$&quot;* &quot;-&quot;??_);_(@_)"/>
    <numFmt numFmtId="165" formatCode="_(* #,##0.00_);_(* \(#,##0.00\);_(* &quot;-&quot;??_);_(@_)"/>
    <numFmt numFmtId="166" formatCode="dd/mm/yyyy;@"/>
    <numFmt numFmtId="167" formatCode="_-&quot;$&quot;\ * #,##0_-;\-&quot;$&quot;\ * #,##0_-;_-&quot;$&quot;\ * &quot;-&quot;??_-;_-@_-"/>
    <numFmt numFmtId="168" formatCode="&quot;$&quot;\ #,##0"/>
    <numFmt numFmtId="169" formatCode="_(* #,##0_);_(* \(#,##0\);_(* &quot;-&quot;??_);_(@_)"/>
    <numFmt numFmtId="170" formatCode="0.0%"/>
  </numFmts>
  <fonts count="63" x14ac:knownFonts="1">
    <font>
      <sz val="11"/>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1"/>
      <color theme="10"/>
      <name val="Arial"/>
      <family val="2"/>
    </font>
    <font>
      <u/>
      <sz val="11"/>
      <color theme="11"/>
      <name val="Arial"/>
      <family val="2"/>
    </font>
    <font>
      <sz val="11"/>
      <color theme="1"/>
      <name val="Arial"/>
      <family val="2"/>
    </font>
    <font>
      <b/>
      <sz val="11"/>
      <color theme="1"/>
      <name val="Arial"/>
      <family val="2"/>
    </font>
    <font>
      <sz val="10"/>
      <name val="Arial"/>
      <family val="2"/>
    </font>
    <font>
      <sz val="11"/>
      <name val="Arial"/>
      <family val="2"/>
    </font>
    <font>
      <b/>
      <sz val="11"/>
      <name val="Arial"/>
      <family val="2"/>
    </font>
    <font>
      <b/>
      <sz val="11"/>
      <color theme="0"/>
      <name val="Arial"/>
      <family val="2"/>
    </font>
    <font>
      <sz val="11"/>
      <color indexed="8"/>
      <name val="Arial"/>
      <family val="2"/>
    </font>
    <font>
      <sz val="8"/>
      <name val="Arial"/>
      <family val="2"/>
    </font>
    <font>
      <sz val="8"/>
      <color theme="1"/>
      <name val="Tahoma"/>
      <family val="2"/>
    </font>
    <font>
      <b/>
      <sz val="8"/>
      <color theme="1"/>
      <name val="Tahoma"/>
      <family val="2"/>
    </font>
    <font>
      <sz val="8"/>
      <color theme="1"/>
      <name val="Verdana"/>
      <family val="2"/>
    </font>
    <font>
      <b/>
      <sz val="8"/>
      <color theme="1"/>
      <name val="Verdana"/>
      <family val="2"/>
    </font>
    <font>
      <b/>
      <sz val="11"/>
      <color theme="1"/>
      <name val="Calibri"/>
      <family val="2"/>
      <scheme val="minor"/>
    </font>
    <font>
      <b/>
      <sz val="14"/>
      <color indexed="8"/>
      <name val="Arial"/>
      <family val="2"/>
    </font>
    <font>
      <sz val="12"/>
      <color theme="1"/>
      <name val="Arial"/>
      <family val="2"/>
    </font>
    <font>
      <b/>
      <sz val="12"/>
      <name val="Arial"/>
      <family val="2"/>
    </font>
    <font>
      <sz val="12"/>
      <name val="Arial"/>
      <family val="2"/>
    </font>
    <font>
      <b/>
      <sz val="10"/>
      <name val="Arial"/>
      <family val="2"/>
    </font>
    <font>
      <sz val="12"/>
      <color indexed="8"/>
      <name val="Arial"/>
      <family val="2"/>
    </font>
    <font>
      <sz val="16"/>
      <color theme="1"/>
      <name val="Arial"/>
      <family val="2"/>
    </font>
    <font>
      <sz val="16"/>
      <color rgb="FFFF0000"/>
      <name val="Arial"/>
      <family val="2"/>
    </font>
    <font>
      <b/>
      <sz val="16"/>
      <color theme="1"/>
      <name val="Arial"/>
      <family val="2"/>
    </font>
    <font>
      <b/>
      <sz val="14"/>
      <color theme="1"/>
      <name val="Arial"/>
      <family val="2"/>
    </font>
    <font>
      <sz val="12"/>
      <color rgb="FFFF0000"/>
      <name val="Arial"/>
      <family val="2"/>
    </font>
    <font>
      <sz val="11"/>
      <color rgb="FFFF0000"/>
      <name val="Arial"/>
      <family val="2"/>
    </font>
    <font>
      <sz val="11"/>
      <color rgb="FF00B050"/>
      <name val="Arial"/>
      <family val="2"/>
    </font>
    <font>
      <b/>
      <sz val="9"/>
      <color theme="1"/>
      <name val="Arial"/>
      <family val="2"/>
    </font>
    <font>
      <b/>
      <sz val="8"/>
      <color theme="1"/>
      <name val="Arial"/>
      <family val="2"/>
    </font>
    <font>
      <sz val="11"/>
      <color rgb="FFFF714F"/>
      <name val="Arial"/>
      <family val="2"/>
    </font>
    <font>
      <sz val="11"/>
      <name val="Calibri"/>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8"/>
      <color theme="3"/>
      <name val="Cambria"/>
      <family val="2"/>
      <scheme val="major"/>
    </font>
    <font>
      <sz val="11"/>
      <color rgb="FF9C5700"/>
      <name val="Calibri"/>
      <family val="2"/>
      <scheme val="minor"/>
    </font>
    <font>
      <b/>
      <sz val="10.5"/>
      <name val="Barlow Medium"/>
    </font>
    <font>
      <sz val="10.5"/>
      <name val="Barlow Medium"/>
    </font>
    <font>
      <sz val="22"/>
      <color theme="1"/>
      <name val="Arial"/>
      <family val="2"/>
    </font>
  </fonts>
  <fills count="6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FF"/>
        <bgColor indexed="64"/>
      </patternFill>
    </fill>
    <fill>
      <patternFill patternType="solid">
        <fgColor rgb="FFFFFF00"/>
        <bgColor indexed="64"/>
      </patternFill>
    </fill>
    <fill>
      <patternFill patternType="solid">
        <fgColor rgb="FFC00000"/>
        <bgColor indexed="64"/>
      </patternFill>
    </fill>
    <fill>
      <patternFill patternType="solid">
        <fgColor theme="5" tint="0.59999389629810485"/>
        <bgColor indexed="64"/>
      </patternFill>
    </fill>
    <fill>
      <patternFill patternType="solid">
        <fgColor rgb="FF92D050"/>
        <bgColor indexed="64"/>
      </patternFill>
    </fill>
    <fill>
      <patternFill patternType="solid">
        <fgColor rgb="FFFF0000"/>
        <bgColor indexed="64"/>
      </patternFill>
    </fill>
    <fill>
      <patternFill patternType="solid">
        <fgColor theme="9"/>
        <bgColor indexed="64"/>
      </patternFill>
    </fill>
    <fill>
      <patternFill patternType="solid">
        <fgColor rgb="FF4F81BD"/>
        <bgColor indexed="64"/>
      </patternFill>
    </fill>
    <fill>
      <patternFill patternType="solid">
        <fgColor theme="5" tint="0.39997558519241921"/>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rgb="FFFFC000"/>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2"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0B0F0"/>
        <bgColor indexed="64"/>
      </patternFill>
    </fill>
    <fill>
      <patternFill patternType="solid">
        <fgColor theme="5" tint="-0.249977111117893"/>
        <bgColor indexed="64"/>
      </patternFill>
    </fill>
    <fill>
      <patternFill patternType="solid">
        <fgColor theme="7" tint="-0.249977111117893"/>
        <bgColor indexed="64"/>
      </patternFill>
    </fill>
    <fill>
      <patternFill patternType="solid">
        <fgColor rgb="FFD9D9D9"/>
        <bgColor indexed="64"/>
      </patternFill>
    </fill>
    <fill>
      <patternFill patternType="solid">
        <fgColor theme="2" tint="-9.9978637043366805E-2"/>
        <bgColor indexed="64"/>
      </patternFill>
    </fill>
    <fill>
      <patternFill patternType="solid">
        <fgColor rgb="FFE4FDC4"/>
        <bgColor indexed="64"/>
      </patternFill>
    </fill>
    <fill>
      <patternFill patternType="solid">
        <fgColor rgb="FFD0FC99"/>
        <bgColor indexed="64"/>
      </patternFill>
    </fill>
    <fill>
      <patternFill patternType="solid">
        <fgColor rgb="FFB2F957"/>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FFFF65"/>
        <bgColor indexed="64"/>
      </patternFill>
    </fill>
    <fill>
      <patternFill patternType="solid">
        <fgColor theme="3" tint="0.59999389629810485"/>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4" tint="0.39997558519241921"/>
        <bgColor indexed="64"/>
      </patternFill>
    </fill>
  </fills>
  <borders count="4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style="medium">
        <color auto="1"/>
      </left>
      <right style="medium">
        <color auto="1"/>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style="medium">
        <color auto="1"/>
      </right>
      <top style="medium">
        <color auto="1"/>
      </top>
      <bottom style="thin">
        <color auto="1"/>
      </bottom>
      <diagonal/>
    </border>
    <border>
      <left style="medium">
        <color auto="1"/>
      </left>
      <right/>
      <top/>
      <bottom/>
      <diagonal/>
    </border>
    <border>
      <left style="medium">
        <color auto="1"/>
      </left>
      <right style="medium">
        <color auto="1"/>
      </right>
      <top style="thin">
        <color auto="1"/>
      </top>
      <bottom style="thin">
        <color auto="1"/>
      </bottom>
      <diagonal/>
    </border>
    <border>
      <left style="medium">
        <color auto="1"/>
      </left>
      <right/>
      <top/>
      <bottom style="medium">
        <color auto="1"/>
      </bottom>
      <diagonal/>
    </border>
    <border>
      <left/>
      <right/>
      <top/>
      <bottom style="medium">
        <color indexed="64"/>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thin">
        <color auto="1"/>
      </top>
      <bottom style="medium">
        <color auto="1"/>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rgb="FF000000"/>
      </bottom>
      <diagonal/>
    </border>
  </borders>
  <cellStyleXfs count="169">
    <xf numFmtId="0" fontId="0" fillId="0" borderId="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9" fontId="15" fillId="0" borderId="0" applyFont="0" applyFill="0" applyBorder="0" applyAlignment="0" applyProtection="0"/>
    <xf numFmtId="44" fontId="15" fillId="0" borderId="0" applyFont="0" applyFill="0" applyBorder="0" applyAlignment="0" applyProtection="0"/>
    <xf numFmtId="0" fontId="17" fillId="0" borderId="0"/>
    <xf numFmtId="0" fontId="12" fillId="0" borderId="0"/>
    <xf numFmtId="0" fontId="12" fillId="0" borderId="0"/>
    <xf numFmtId="42" fontId="15" fillId="0" borderId="0" applyFont="0" applyFill="0" applyBorder="0" applyAlignment="0" applyProtection="0"/>
    <xf numFmtId="0" fontId="11" fillId="0" borderId="0"/>
    <xf numFmtId="0" fontId="10" fillId="0" borderId="0"/>
    <xf numFmtId="165" fontId="15" fillId="0" borderId="0" applyFont="0" applyFill="0" applyBorder="0" applyAlignment="0" applyProtection="0"/>
    <xf numFmtId="0" fontId="9" fillId="0" borderId="0"/>
    <xf numFmtId="0" fontId="8" fillId="0" borderId="0"/>
    <xf numFmtId="0" fontId="7" fillId="0" borderId="0"/>
    <xf numFmtId="0" fontId="44" fillId="0" borderId="0"/>
    <xf numFmtId="164" fontId="44" fillId="0" borderId="0" applyFont="0" applyFill="0" applyBorder="0" applyAlignment="0" applyProtection="0"/>
    <xf numFmtId="0" fontId="45" fillId="0" borderId="30" applyNumberFormat="0" applyFill="0" applyAlignment="0" applyProtection="0"/>
    <xf numFmtId="0" fontId="46" fillId="0" borderId="31" applyNumberFormat="0" applyFill="0" applyAlignment="0" applyProtection="0"/>
    <xf numFmtId="0" fontId="47" fillId="0" borderId="32" applyNumberFormat="0" applyFill="0" applyAlignment="0" applyProtection="0"/>
    <xf numFmtId="0" fontId="47" fillId="0" borderId="0" applyNumberFormat="0" applyFill="0" applyBorder="0" applyAlignment="0" applyProtection="0"/>
    <xf numFmtId="0" fontId="48" fillId="19" borderId="0" applyNumberFormat="0" applyBorder="0" applyAlignment="0" applyProtection="0"/>
    <xf numFmtId="0" fontId="49" fillId="20" borderId="0" applyNumberFormat="0" applyBorder="0" applyAlignment="0" applyProtection="0"/>
    <xf numFmtId="0" fontId="50" fillId="22" borderId="33" applyNumberFormat="0" applyAlignment="0" applyProtection="0"/>
    <xf numFmtId="0" fontId="51" fillId="23" borderId="34" applyNumberFormat="0" applyAlignment="0" applyProtection="0"/>
    <xf numFmtId="0" fontId="52" fillId="23" borderId="33" applyNumberFormat="0" applyAlignment="0" applyProtection="0"/>
    <xf numFmtId="0" fontId="53" fillId="0" borderId="35" applyNumberFormat="0" applyFill="0" applyAlignment="0" applyProtection="0"/>
    <xf numFmtId="0" fontId="54" fillId="24" borderId="36" applyNumberFormat="0" applyAlignment="0" applyProtection="0"/>
    <xf numFmtId="0" fontId="55" fillId="0" borderId="0" applyNumberFormat="0" applyFill="0" applyBorder="0" applyAlignment="0" applyProtection="0"/>
    <xf numFmtId="0" fontId="56" fillId="0" borderId="0" applyNumberFormat="0" applyFill="0" applyBorder="0" applyAlignment="0" applyProtection="0"/>
    <xf numFmtId="0" fontId="27" fillId="0" borderId="38" applyNumberFormat="0" applyFill="0" applyAlignment="0" applyProtection="0"/>
    <xf numFmtId="0" fontId="57" fillId="26"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57" fillId="30"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57" fillId="34" borderId="0" applyNumberFormat="0" applyBorder="0" applyAlignment="0" applyProtection="0"/>
    <xf numFmtId="0" fontId="6" fillId="35" borderId="0" applyNumberFormat="0" applyBorder="0" applyAlignment="0" applyProtection="0"/>
    <xf numFmtId="0" fontId="6" fillId="36" borderId="0" applyNumberFormat="0" applyBorder="0" applyAlignment="0" applyProtection="0"/>
    <xf numFmtId="0" fontId="57" fillId="38" borderId="0" applyNumberFormat="0" applyBorder="0" applyAlignment="0" applyProtection="0"/>
    <xf numFmtId="0" fontId="6" fillId="39" borderId="0" applyNumberFormat="0" applyBorder="0" applyAlignment="0" applyProtection="0"/>
    <xf numFmtId="0" fontId="6" fillId="40" borderId="0" applyNumberFormat="0" applyBorder="0" applyAlignment="0" applyProtection="0"/>
    <xf numFmtId="0" fontId="57" fillId="42" borderId="0" applyNumberFormat="0" applyBorder="0" applyAlignment="0" applyProtection="0"/>
    <xf numFmtId="0" fontId="6" fillId="43" borderId="0" applyNumberFormat="0" applyBorder="0" applyAlignment="0" applyProtection="0"/>
    <xf numFmtId="0" fontId="6" fillId="44" borderId="0" applyNumberFormat="0" applyBorder="0" applyAlignment="0" applyProtection="0"/>
    <xf numFmtId="0" fontId="57" fillId="46" borderId="0" applyNumberFormat="0" applyBorder="0" applyAlignment="0" applyProtection="0"/>
    <xf numFmtId="0" fontId="6" fillId="47" borderId="0" applyNumberFormat="0" applyBorder="0" applyAlignment="0" applyProtection="0"/>
    <xf numFmtId="0" fontId="6" fillId="48" borderId="0" applyNumberFormat="0" applyBorder="0" applyAlignment="0" applyProtection="0"/>
    <xf numFmtId="0" fontId="6" fillId="0" borderId="0"/>
    <xf numFmtId="0" fontId="58" fillId="0" borderId="0" applyNumberFormat="0" applyFill="0" applyBorder="0" applyAlignment="0" applyProtection="0"/>
    <xf numFmtId="0" fontId="59" fillId="21" borderId="0" applyNumberFormat="0" applyBorder="0" applyAlignment="0" applyProtection="0"/>
    <xf numFmtId="0" fontId="6" fillId="25" borderId="37" applyNumberFormat="0" applyFont="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41" borderId="0" applyNumberFormat="0" applyBorder="0" applyAlignment="0" applyProtection="0"/>
    <xf numFmtId="0" fontId="6" fillId="45" borderId="0" applyNumberFormat="0" applyBorder="0" applyAlignment="0" applyProtection="0"/>
    <xf numFmtId="0" fontId="6" fillId="49" borderId="0" applyNumberFormat="0" applyBorder="0" applyAlignment="0" applyProtection="0"/>
    <xf numFmtId="0" fontId="5" fillId="0" borderId="0"/>
    <xf numFmtId="9" fontId="5" fillId="0" borderId="0" applyFont="0" applyFill="0" applyBorder="0" applyAlignment="0" applyProtection="0"/>
    <xf numFmtId="0" fontId="4" fillId="0" borderId="0"/>
    <xf numFmtId="0" fontId="3" fillId="0" borderId="0"/>
    <xf numFmtId="0" fontId="2" fillId="0" borderId="0"/>
    <xf numFmtId="0" fontId="1" fillId="0" borderId="0"/>
  </cellStyleXfs>
  <cellXfs count="498">
    <xf numFmtId="0" fontId="0" fillId="0" borderId="0" xfId="0"/>
    <xf numFmtId="0" fontId="0" fillId="3" borderId="0" xfId="0" applyFill="1" applyAlignment="1">
      <alignment vertical="top"/>
    </xf>
    <xf numFmtId="0" fontId="0" fillId="3" borderId="6" xfId="0" applyFill="1" applyBorder="1" applyAlignment="1">
      <alignment vertical="top"/>
    </xf>
    <xf numFmtId="0" fontId="0" fillId="3" borderId="0" xfId="0" applyFill="1"/>
    <xf numFmtId="0" fontId="0" fillId="3" borderId="6" xfId="0" applyFill="1" applyBorder="1"/>
    <xf numFmtId="9" fontId="19" fillId="2" borderId="2" xfId="0" applyNumberFormat="1" applyFont="1" applyFill="1" applyBorder="1" applyAlignment="1">
      <alignment horizontal="center" vertical="center"/>
    </xf>
    <xf numFmtId="0" fontId="18" fillId="2" borderId="2" xfId="0" applyFont="1" applyFill="1" applyBorder="1" applyAlignment="1">
      <alignment vertical="center"/>
    </xf>
    <xf numFmtId="167" fontId="19" fillId="2" borderId="2" xfId="108" applyNumberFormat="1" applyFont="1" applyFill="1" applyBorder="1" applyAlignment="1">
      <alignment vertical="center"/>
    </xf>
    <xf numFmtId="0" fontId="19" fillId="2" borderId="4" xfId="0" applyFont="1" applyFill="1" applyBorder="1" applyAlignment="1">
      <alignment horizontal="center" vertical="center"/>
    </xf>
    <xf numFmtId="0" fontId="18" fillId="2" borderId="4" xfId="0" applyFont="1" applyFill="1" applyBorder="1" applyAlignment="1">
      <alignment horizontal="justify"/>
    </xf>
    <xf numFmtId="0" fontId="18" fillId="2" borderId="5" xfId="0" applyFont="1" applyFill="1" applyBorder="1"/>
    <xf numFmtId="9" fontId="19" fillId="2" borderId="5" xfId="0" applyNumberFormat="1" applyFont="1" applyFill="1" applyBorder="1" applyAlignment="1">
      <alignment horizontal="center" vertical="center"/>
    </xf>
    <xf numFmtId="9" fontId="19" fillId="2" borderId="3" xfId="0" applyNumberFormat="1" applyFont="1" applyFill="1" applyBorder="1" applyAlignment="1">
      <alignment horizontal="center" vertical="center"/>
    </xf>
    <xf numFmtId="167" fontId="18" fillId="2" borderId="2" xfId="108" applyNumberFormat="1" applyFont="1" applyFill="1" applyBorder="1" applyAlignment="1">
      <alignment vertical="center"/>
    </xf>
    <xf numFmtId="0" fontId="0" fillId="0" borderId="2" xfId="0" applyBorder="1" applyAlignment="1">
      <alignment vertical="center" wrapText="1"/>
    </xf>
    <xf numFmtId="0" fontId="18" fillId="0" borderId="2" xfId="0" applyFont="1" applyBorder="1" applyAlignment="1">
      <alignment horizontal="justify" vertical="center" wrapText="1"/>
    </xf>
    <xf numFmtId="0" fontId="19" fillId="2" borderId="2" xfId="0" applyFont="1" applyFill="1" applyBorder="1" applyAlignment="1">
      <alignment horizontal="justify" vertical="center" wrapText="1"/>
    </xf>
    <xf numFmtId="0" fontId="21" fillId="0" borderId="2" xfId="0" applyFont="1" applyBorder="1" applyAlignment="1">
      <alignment horizontal="justify" vertical="center" wrapText="1"/>
    </xf>
    <xf numFmtId="3" fontId="0" fillId="2" borderId="2" xfId="0" applyNumberFormat="1" applyFill="1" applyBorder="1" applyAlignment="1">
      <alignment horizontal="center" vertical="center" wrapText="1"/>
    </xf>
    <xf numFmtId="9" fontId="0" fillId="0" borderId="2" xfId="0" applyNumberFormat="1" applyBorder="1" applyAlignment="1">
      <alignment horizontal="center" vertical="center"/>
    </xf>
    <xf numFmtId="9" fontId="18" fillId="0" borderId="2" xfId="107" applyFont="1" applyFill="1" applyBorder="1" applyAlignment="1">
      <alignment horizontal="center" vertical="center" wrapText="1"/>
    </xf>
    <xf numFmtId="168" fontId="18" fillId="0" borderId="2" xfId="0" applyNumberFormat="1" applyFont="1" applyBorder="1" applyAlignment="1">
      <alignment horizontal="center" vertical="center" wrapText="1"/>
    </xf>
    <xf numFmtId="9" fontId="0" fillId="2" borderId="2" xfId="0" applyNumberFormat="1" applyFill="1" applyBorder="1" applyAlignment="1">
      <alignment horizontal="center" vertical="center" wrapText="1"/>
    </xf>
    <xf numFmtId="168" fontId="18" fillId="0" borderId="2" xfId="108" applyNumberFormat="1" applyFont="1" applyFill="1" applyBorder="1" applyAlignment="1">
      <alignment horizontal="right" vertical="center" wrapText="1"/>
    </xf>
    <xf numFmtId="168" fontId="20" fillId="0" borderId="2" xfId="0" applyNumberFormat="1" applyFont="1" applyBorder="1" applyAlignment="1">
      <alignment horizontal="right" vertical="center" wrapText="1"/>
    </xf>
    <xf numFmtId="0" fontId="0" fillId="0" borderId="2" xfId="0" applyBorder="1" applyAlignment="1">
      <alignment horizontal="right"/>
    </xf>
    <xf numFmtId="168" fontId="0" fillId="0" borderId="0" xfId="0" applyNumberFormat="1"/>
    <xf numFmtId="166" fontId="0" fillId="0" borderId="2" xfId="0" applyNumberFormat="1" applyBorder="1" applyAlignment="1">
      <alignment horizontal="justify" vertical="center" wrapText="1"/>
    </xf>
    <xf numFmtId="0" fontId="0" fillId="3" borderId="0" xfId="0" applyFill="1" applyAlignment="1">
      <alignment horizontal="right" vertical="top"/>
    </xf>
    <xf numFmtId="167" fontId="18" fillId="2" borderId="2" xfId="108" applyNumberFormat="1" applyFont="1" applyFill="1" applyBorder="1" applyAlignment="1">
      <alignment horizontal="right" vertical="center"/>
    </xf>
    <xf numFmtId="0" fontId="0" fillId="0" borderId="0" xfId="0" applyAlignment="1">
      <alignment horizontal="right"/>
    </xf>
    <xf numFmtId="0" fontId="0" fillId="0" borderId="0" xfId="0" applyAlignment="1">
      <alignment horizontal="center"/>
    </xf>
    <xf numFmtId="0" fontId="18" fillId="3" borderId="0" xfId="0" applyFont="1" applyFill="1" applyAlignment="1">
      <alignment vertical="top"/>
    </xf>
    <xf numFmtId="0" fontId="18" fillId="0" borderId="0" xfId="0" applyFont="1"/>
    <xf numFmtId="168" fontId="18" fillId="0" borderId="1" xfId="0" applyNumberFormat="1" applyFont="1" applyBorder="1" applyAlignment="1">
      <alignment horizontal="center" vertical="center" wrapText="1"/>
    </xf>
    <xf numFmtId="1" fontId="0" fillId="0" borderId="2" xfId="0" applyNumberFormat="1" applyBorder="1" applyAlignment="1">
      <alignment horizontal="right" vertical="center"/>
    </xf>
    <xf numFmtId="1" fontId="0" fillId="0" borderId="2" xfId="0" applyNumberFormat="1" applyBorder="1" applyAlignment="1">
      <alignment horizontal="right" vertical="center" wrapText="1"/>
    </xf>
    <xf numFmtId="0" fontId="0" fillId="3" borderId="0" xfId="0" applyFill="1" applyAlignment="1">
      <alignment horizontal="center" vertical="top"/>
    </xf>
    <xf numFmtId="167" fontId="18" fillId="2" borderId="2" xfId="108" applyNumberFormat="1" applyFont="1" applyFill="1" applyBorder="1" applyAlignment="1">
      <alignment horizontal="center" vertical="center"/>
    </xf>
    <xf numFmtId="166" fontId="18" fillId="0" borderId="2" xfId="0" applyNumberFormat="1" applyFont="1" applyBorder="1" applyAlignment="1">
      <alignment horizontal="justify" vertical="center" wrapText="1"/>
    </xf>
    <xf numFmtId="9" fontId="18" fillId="0" borderId="1" xfId="107" applyFont="1" applyFill="1" applyBorder="1" applyAlignment="1">
      <alignment horizontal="center" vertical="center" wrapText="1"/>
    </xf>
    <xf numFmtId="0" fontId="19" fillId="2" borderId="2" xfId="0" applyFont="1" applyFill="1" applyBorder="1" applyAlignment="1">
      <alignment horizontal="center" vertical="center"/>
    </xf>
    <xf numFmtId="0" fontId="19" fillId="2" borderId="2" xfId="0" applyFont="1" applyFill="1" applyBorder="1" applyAlignment="1">
      <alignment horizontal="center" vertical="center" wrapText="1"/>
    </xf>
    <xf numFmtId="3" fontId="0" fillId="2" borderId="1" xfId="0" applyNumberFormat="1" applyFill="1" applyBorder="1" applyAlignment="1">
      <alignment horizontal="center" vertical="center" wrapText="1"/>
    </xf>
    <xf numFmtId="9" fontId="0" fillId="0" borderId="1" xfId="0" applyNumberFormat="1" applyBorder="1" applyAlignment="1">
      <alignment horizontal="center" vertical="center"/>
    </xf>
    <xf numFmtId="166" fontId="0" fillId="0" borderId="2" xfId="0" applyNumberFormat="1" applyBorder="1" applyAlignment="1">
      <alignment horizontal="center" vertical="center" wrapText="1"/>
    </xf>
    <xf numFmtId="0" fontId="0" fillId="0" borderId="2" xfId="0" applyBorder="1" applyAlignment="1">
      <alignment horizontal="justify" vertical="center" wrapText="1"/>
    </xf>
    <xf numFmtId="0" fontId="16" fillId="0" borderId="2" xfId="0" applyFont="1" applyBorder="1" applyAlignment="1">
      <alignment horizontal="center" vertical="center"/>
    </xf>
    <xf numFmtId="0" fontId="16" fillId="0" borderId="1" xfId="0" applyFont="1" applyBorder="1" applyAlignment="1">
      <alignment horizontal="center" vertical="center"/>
    </xf>
    <xf numFmtId="42" fontId="18" fillId="3" borderId="0" xfId="112" applyFont="1" applyFill="1" applyBorder="1" applyAlignment="1">
      <alignment vertical="top"/>
    </xf>
    <xf numFmtId="168" fontId="18" fillId="0" borderId="2" xfId="0" applyNumberFormat="1" applyFont="1" applyBorder="1" applyAlignment="1">
      <alignment horizontal="right" vertical="center" wrapText="1"/>
    </xf>
    <xf numFmtId="0" fontId="18" fillId="0" borderId="2" xfId="0" applyFont="1" applyBorder="1" applyAlignment="1">
      <alignment horizontal="center" vertical="center" wrapText="1"/>
    </xf>
    <xf numFmtId="5" fontId="19" fillId="2" borderId="2" xfId="108" applyNumberFormat="1" applyFont="1" applyFill="1" applyBorder="1" applyAlignment="1">
      <alignment horizontal="right" vertical="center" wrapText="1"/>
    </xf>
    <xf numFmtId="5" fontId="19" fillId="2" borderId="1" xfId="108" applyNumberFormat="1" applyFont="1" applyFill="1" applyBorder="1" applyAlignment="1">
      <alignment horizontal="right" vertical="center" wrapText="1"/>
    </xf>
    <xf numFmtId="14" fontId="0" fillId="3" borderId="0" xfId="0" applyNumberFormat="1" applyFill="1" applyAlignment="1">
      <alignment vertical="top"/>
    </xf>
    <xf numFmtId="14" fontId="16" fillId="3" borderId="0" xfId="0" applyNumberFormat="1" applyFont="1" applyFill="1" applyAlignment="1">
      <alignment vertical="top"/>
    </xf>
    <xf numFmtId="0" fontId="0" fillId="2" borderId="2" xfId="0" applyFill="1" applyBorder="1" applyAlignment="1">
      <alignment vertical="center"/>
    </xf>
    <xf numFmtId="0" fontId="11" fillId="0" borderId="0" xfId="113"/>
    <xf numFmtId="4" fontId="23" fillId="4" borderId="7" xfId="113" applyNumberFormat="1" applyFont="1" applyFill="1" applyBorder="1" applyAlignment="1">
      <alignment horizontal="right" wrapText="1"/>
    </xf>
    <xf numFmtId="0" fontId="23" fillId="4" borderId="7" xfId="113" applyFont="1" applyFill="1" applyBorder="1" applyAlignment="1">
      <alignment horizontal="right" wrapText="1"/>
    </xf>
    <xf numFmtId="0" fontId="23" fillId="4" borderId="7" xfId="113" applyFont="1" applyFill="1" applyBorder="1" applyAlignment="1">
      <alignment wrapText="1"/>
    </xf>
    <xf numFmtId="0" fontId="24" fillId="0" borderId="7" xfId="113" applyFont="1" applyBorder="1" applyAlignment="1">
      <alignment horizontal="center" vertical="center" wrapText="1"/>
    </xf>
    <xf numFmtId="0" fontId="23" fillId="0" borderId="0" xfId="113" applyFont="1" applyAlignment="1">
      <alignment wrapText="1"/>
    </xf>
    <xf numFmtId="0" fontId="25" fillId="0" borderId="0" xfId="113" applyFont="1" applyAlignment="1">
      <alignment wrapText="1"/>
    </xf>
    <xf numFmtId="0" fontId="25" fillId="5" borderId="0" xfId="113" applyFont="1" applyFill="1" applyAlignment="1">
      <alignment wrapText="1"/>
    </xf>
    <xf numFmtId="0" fontId="25" fillId="6" borderId="0" xfId="113" applyFont="1" applyFill="1" applyAlignment="1">
      <alignment wrapText="1"/>
    </xf>
    <xf numFmtId="0" fontId="26" fillId="5" borderId="0" xfId="113" applyFont="1" applyFill="1" applyAlignment="1">
      <alignment wrapText="1"/>
    </xf>
    <xf numFmtId="4" fontId="11" fillId="0" borderId="0" xfId="113" applyNumberFormat="1"/>
    <xf numFmtId="0" fontId="25" fillId="0" borderId="0" xfId="113" applyFont="1" applyAlignment="1">
      <alignment horizontal="center" wrapText="1"/>
    </xf>
    <xf numFmtId="0" fontId="23" fillId="4" borderId="7" xfId="113" applyFont="1" applyFill="1" applyBorder="1" applyAlignment="1">
      <alignment horizontal="center" wrapText="1"/>
    </xf>
    <xf numFmtId="0" fontId="11" fillId="0" borderId="0" xfId="113" applyAlignment="1">
      <alignment horizontal="center"/>
    </xf>
    <xf numFmtId="0" fontId="0" fillId="0" borderId="0" xfId="0" applyAlignment="1">
      <alignment vertical="center"/>
    </xf>
    <xf numFmtId="0" fontId="0" fillId="0" borderId="0" xfId="0" applyAlignment="1">
      <alignment horizontal="justify" vertical="center" wrapText="1"/>
    </xf>
    <xf numFmtId="0" fontId="0" fillId="0" borderId="0" xfId="0" applyAlignment="1">
      <alignment horizontal="justify" vertical="center"/>
    </xf>
    <xf numFmtId="167" fontId="0" fillId="0" borderId="0" xfId="108" applyNumberFormat="1" applyFont="1" applyAlignment="1">
      <alignment horizontal="justify" vertical="center"/>
    </xf>
    <xf numFmtId="0" fontId="0" fillId="0" borderId="0" xfId="0" applyAlignment="1">
      <alignment horizontal="center" vertical="center"/>
    </xf>
    <xf numFmtId="167" fontId="0" fillId="0" borderId="0" xfId="0" applyNumberFormat="1" applyAlignment="1">
      <alignment vertical="center"/>
    </xf>
    <xf numFmtId="0" fontId="16" fillId="0" borderId="0" xfId="0" applyFont="1" applyAlignment="1">
      <alignment horizontal="center" vertical="center"/>
    </xf>
    <xf numFmtId="0" fontId="16" fillId="0" borderId="0" xfId="0" applyFont="1" applyAlignment="1">
      <alignment horizontal="center" vertical="center" wrapText="1"/>
    </xf>
    <xf numFmtId="167" fontId="0" fillId="0" borderId="0" xfId="108" applyNumberFormat="1" applyFont="1" applyAlignment="1">
      <alignment vertical="center"/>
    </xf>
    <xf numFmtId="0" fontId="0" fillId="0" borderId="0" xfId="0" applyAlignment="1">
      <alignment vertical="center" wrapText="1"/>
    </xf>
    <xf numFmtId="0" fontId="16" fillId="0" borderId="0" xfId="0" applyFont="1" applyAlignment="1">
      <alignment horizontal="center"/>
    </xf>
    <xf numFmtId="0" fontId="16" fillId="0" borderId="0" xfId="0" applyFont="1" applyAlignment="1">
      <alignment vertical="center"/>
    </xf>
    <xf numFmtId="0" fontId="16" fillId="0" borderId="0" xfId="0" applyFont="1" applyAlignment="1">
      <alignment vertical="center" wrapText="1"/>
    </xf>
    <xf numFmtId="167" fontId="16" fillId="0" borderId="0" xfId="0" applyNumberFormat="1" applyFont="1" applyAlignment="1">
      <alignment vertical="center"/>
    </xf>
    <xf numFmtId="0" fontId="10" fillId="0" borderId="0" xfId="114"/>
    <xf numFmtId="4" fontId="23" fillId="4" borderId="7" xfId="114" applyNumberFormat="1" applyFont="1" applyFill="1" applyBorder="1" applyAlignment="1">
      <alignment horizontal="right" wrapText="1"/>
    </xf>
    <xf numFmtId="0" fontId="23" fillId="4" borderId="7" xfId="114" applyFont="1" applyFill="1" applyBorder="1" applyAlignment="1">
      <alignment horizontal="right" wrapText="1"/>
    </xf>
    <xf numFmtId="0" fontId="23" fillId="4" borderId="7" xfId="114" applyFont="1" applyFill="1" applyBorder="1" applyAlignment="1">
      <alignment wrapText="1"/>
    </xf>
    <xf numFmtId="0" fontId="24" fillId="0" borderId="7" xfId="114" applyFont="1" applyBorder="1" applyAlignment="1">
      <alignment horizontal="center" vertical="center" wrapText="1"/>
    </xf>
    <xf numFmtId="0" fontId="23" fillId="0" borderId="0" xfId="114" applyFont="1" applyAlignment="1">
      <alignment wrapText="1"/>
    </xf>
    <xf numFmtId="0" fontId="25" fillId="0" borderId="0" xfId="114" applyFont="1" applyAlignment="1">
      <alignment wrapText="1"/>
    </xf>
    <xf numFmtId="4" fontId="10" fillId="0" borderId="0" xfId="114" applyNumberFormat="1"/>
    <xf numFmtId="167" fontId="16" fillId="0" borderId="0" xfId="0" applyNumberFormat="1" applyFont="1" applyAlignment="1">
      <alignment horizontal="center"/>
    </xf>
    <xf numFmtId="4" fontId="0" fillId="7" borderId="0" xfId="0" applyNumberFormat="1" applyFill="1"/>
    <xf numFmtId="9" fontId="0" fillId="5" borderId="2" xfId="0" applyNumberFormat="1" applyFill="1" applyBorder="1" applyAlignment="1">
      <alignment horizontal="center" vertical="center"/>
    </xf>
    <xf numFmtId="3" fontId="18" fillId="0" borderId="2" xfId="0" applyNumberFormat="1" applyFont="1" applyBorder="1" applyAlignment="1">
      <alignment horizontal="center" vertical="center" wrapText="1"/>
    </xf>
    <xf numFmtId="9" fontId="18" fillId="0" borderId="2" xfId="0" applyNumberFormat="1" applyFont="1" applyBorder="1" applyAlignment="1">
      <alignment horizontal="center" vertical="center" wrapText="1"/>
    </xf>
    <xf numFmtId="3" fontId="18" fillId="0" borderId="1" xfId="0" applyNumberFormat="1" applyFont="1" applyBorder="1" applyAlignment="1">
      <alignment horizontal="center" vertical="center" wrapText="1"/>
    </xf>
    <xf numFmtId="3" fontId="21" fillId="0" borderId="2" xfId="0" applyNumberFormat="1" applyFont="1" applyBorder="1" applyAlignment="1">
      <alignment horizontal="center" vertical="center" wrapText="1"/>
    </xf>
    <xf numFmtId="9" fontId="21" fillId="0" borderId="2" xfId="0" applyNumberFormat="1" applyFont="1" applyBorder="1" applyAlignment="1">
      <alignment horizontal="center" vertical="center" wrapText="1"/>
    </xf>
    <xf numFmtId="0" fontId="9" fillId="0" borderId="0" xfId="116"/>
    <xf numFmtId="4" fontId="23" fillId="4" borderId="7" xfId="116" applyNumberFormat="1" applyFont="1" applyFill="1" applyBorder="1" applyAlignment="1">
      <alignment horizontal="right" wrapText="1"/>
    </xf>
    <xf numFmtId="0" fontId="23" fillId="4" borderId="7" xfId="116" applyFont="1" applyFill="1" applyBorder="1" applyAlignment="1">
      <alignment horizontal="right" wrapText="1"/>
    </xf>
    <xf numFmtId="0" fontId="23" fillId="4" borderId="7" xfId="116" applyFont="1" applyFill="1" applyBorder="1" applyAlignment="1">
      <alignment wrapText="1"/>
    </xf>
    <xf numFmtId="0" fontId="24" fillId="0" borderId="7" xfId="116" applyFont="1" applyBorder="1" applyAlignment="1">
      <alignment horizontal="center" vertical="center" wrapText="1"/>
    </xf>
    <xf numFmtId="0" fontId="23" fillId="0" borderId="0" xfId="116" applyFont="1" applyAlignment="1">
      <alignment wrapText="1"/>
    </xf>
    <xf numFmtId="0" fontId="25" fillId="0" borderId="0" xfId="116" applyFont="1" applyAlignment="1">
      <alignment wrapText="1"/>
    </xf>
    <xf numFmtId="0" fontId="23" fillId="5" borderId="7" xfId="116" applyFont="1" applyFill="1" applyBorder="1" applyAlignment="1">
      <alignment wrapText="1"/>
    </xf>
    <xf numFmtId="4" fontId="23" fillId="5" borderId="7" xfId="116" applyNumberFormat="1" applyFont="1" applyFill="1" applyBorder="1" applyAlignment="1">
      <alignment horizontal="right" wrapText="1"/>
    </xf>
    <xf numFmtId="0" fontId="23" fillId="5" borderId="7" xfId="116" applyFont="1" applyFill="1" applyBorder="1" applyAlignment="1">
      <alignment horizontal="right" wrapText="1"/>
    </xf>
    <xf numFmtId="0" fontId="9" fillId="5" borderId="0" xfId="116" applyFill="1"/>
    <xf numFmtId="0" fontId="29" fillId="0" borderId="0" xfId="0" applyFont="1"/>
    <xf numFmtId="169" fontId="29" fillId="0" borderId="0" xfId="0" applyNumberFormat="1" applyFont="1"/>
    <xf numFmtId="0" fontId="29" fillId="0" borderId="0" xfId="0" applyFont="1" applyAlignment="1">
      <alignment horizontal="center" vertical="center"/>
    </xf>
    <xf numFmtId="0" fontId="29" fillId="0" borderId="0" xfId="0" applyFont="1" applyAlignment="1">
      <alignment horizontal="center"/>
    </xf>
    <xf numFmtId="0" fontId="30" fillId="0" borderId="8" xfId="0" applyFont="1" applyBorder="1" applyAlignment="1">
      <alignment horizontal="center" vertical="center" wrapText="1"/>
    </xf>
    <xf numFmtId="0" fontId="30" fillId="0" borderId="9" xfId="0" applyFont="1" applyBorder="1" applyAlignment="1">
      <alignment horizontal="center" vertical="center" wrapText="1"/>
    </xf>
    <xf numFmtId="0" fontId="30" fillId="0" borderId="0" xfId="0" applyFont="1" applyAlignment="1">
      <alignment horizontal="center" vertical="center" wrapText="1"/>
    </xf>
    <xf numFmtId="0" fontId="30" fillId="0" borderId="0" xfId="0" applyFont="1" applyAlignment="1">
      <alignment vertical="center" wrapText="1"/>
    </xf>
    <xf numFmtId="0" fontId="31" fillId="0" borderId="10" xfId="0" applyFont="1" applyBorder="1" applyAlignment="1">
      <alignment horizontal="center" vertical="center" wrapText="1"/>
    </xf>
    <xf numFmtId="166" fontId="31" fillId="0" borderId="11" xfId="0" applyNumberFormat="1" applyFont="1" applyBorder="1" applyAlignment="1">
      <alignment horizontal="center" vertical="center" wrapText="1"/>
    </xf>
    <xf numFmtId="0" fontId="30" fillId="2" borderId="2" xfId="0" applyFont="1" applyFill="1" applyBorder="1" applyAlignment="1">
      <alignment horizontal="center" vertical="center" wrapText="1"/>
    </xf>
    <xf numFmtId="0" fontId="31" fillId="2" borderId="2" xfId="0" applyFont="1" applyFill="1" applyBorder="1" applyAlignment="1">
      <alignment horizontal="center" vertical="center" wrapText="1"/>
    </xf>
    <xf numFmtId="0" fontId="29" fillId="2" borderId="2" xfId="0" applyFont="1" applyFill="1" applyBorder="1" applyAlignment="1">
      <alignment horizontal="center" vertical="center" wrapText="1"/>
    </xf>
    <xf numFmtId="166" fontId="29" fillId="2" borderId="2" xfId="0" applyNumberFormat="1" applyFont="1" applyFill="1" applyBorder="1" applyAlignment="1">
      <alignment horizontal="center" vertical="center"/>
    </xf>
    <xf numFmtId="0" fontId="33" fillId="2" borderId="4" xfId="0" applyFont="1" applyFill="1" applyBorder="1" applyAlignment="1">
      <alignment horizontal="justify" vertical="center" wrapText="1"/>
    </xf>
    <xf numFmtId="3" fontId="34" fillId="2" borderId="19" xfId="0" applyNumberFormat="1" applyFont="1" applyFill="1" applyBorder="1" applyAlignment="1">
      <alignment horizontal="center" vertical="center"/>
    </xf>
    <xf numFmtId="3" fontId="34" fillId="2" borderId="3" xfId="0" applyNumberFormat="1" applyFont="1" applyFill="1" applyBorder="1" applyAlignment="1">
      <alignment horizontal="center" vertical="center"/>
    </xf>
    <xf numFmtId="3" fontId="34" fillId="2" borderId="2" xfId="0" applyNumberFormat="1" applyFont="1" applyFill="1" applyBorder="1" applyAlignment="1">
      <alignment horizontal="center" vertical="center"/>
    </xf>
    <xf numFmtId="9" fontId="35" fillId="2" borderId="2" xfId="0" applyNumberFormat="1" applyFont="1" applyFill="1" applyBorder="1" applyAlignment="1">
      <alignment horizontal="center" vertical="center"/>
    </xf>
    <xf numFmtId="9" fontId="34" fillId="2" borderId="2" xfId="0" applyNumberFormat="1" applyFont="1" applyFill="1" applyBorder="1" applyAlignment="1">
      <alignment horizontal="center" vertical="center"/>
    </xf>
    <xf numFmtId="9" fontId="36" fillId="8" borderId="2" xfId="0" applyNumberFormat="1" applyFont="1" applyFill="1" applyBorder="1" applyAlignment="1">
      <alignment horizontal="center" vertical="center"/>
    </xf>
    <xf numFmtId="169" fontId="34" fillId="2" borderId="2" xfId="115" applyNumberFormat="1" applyFont="1" applyFill="1" applyBorder="1" applyAlignment="1">
      <alignment horizontal="center" vertical="center"/>
    </xf>
    <xf numFmtId="9" fontId="34" fillId="2" borderId="2" xfId="107" applyFont="1" applyFill="1" applyBorder="1" applyAlignment="1">
      <alignment horizontal="center" vertical="center"/>
    </xf>
    <xf numFmtId="9" fontId="36" fillId="2" borderId="2" xfId="0" applyNumberFormat="1" applyFont="1" applyFill="1" applyBorder="1" applyAlignment="1">
      <alignment horizontal="center" vertical="center"/>
    </xf>
    <xf numFmtId="9" fontId="36" fillId="5" borderId="2" xfId="0" applyNumberFormat="1" applyFont="1" applyFill="1" applyBorder="1" applyAlignment="1">
      <alignment horizontal="center" vertical="center"/>
    </xf>
    <xf numFmtId="9" fontId="34" fillId="2" borderId="4" xfId="107" applyFont="1" applyFill="1" applyBorder="1" applyAlignment="1">
      <alignment horizontal="center" vertical="center"/>
    </xf>
    <xf numFmtId="169" fontId="34" fillId="2" borderId="2" xfId="115" applyNumberFormat="1" applyFont="1" applyFill="1" applyBorder="1" applyAlignment="1">
      <alignment vertical="center"/>
    </xf>
    <xf numFmtId="9" fontId="34" fillId="2" borderId="3" xfId="107" applyFont="1" applyFill="1" applyBorder="1" applyAlignment="1">
      <alignment horizontal="center" vertical="center"/>
    </xf>
    <xf numFmtId="9" fontId="29" fillId="0" borderId="0" xfId="107" applyFont="1"/>
    <xf numFmtId="9" fontId="34" fillId="2" borderId="19" xfId="0" applyNumberFormat="1" applyFont="1" applyFill="1" applyBorder="1" applyAlignment="1">
      <alignment horizontal="center" vertical="center"/>
    </xf>
    <xf numFmtId="9" fontId="34" fillId="2" borderId="3" xfId="0" applyNumberFormat="1" applyFont="1" applyFill="1" applyBorder="1" applyAlignment="1">
      <alignment horizontal="center" vertical="center"/>
    </xf>
    <xf numFmtId="9" fontId="36" fillId="9" borderId="2" xfId="0" applyNumberFormat="1" applyFont="1" applyFill="1" applyBorder="1" applyAlignment="1">
      <alignment horizontal="center" vertical="center"/>
    </xf>
    <xf numFmtId="9" fontId="34" fillId="2" borderId="2" xfId="107" applyFont="1" applyFill="1" applyBorder="1" applyAlignment="1">
      <alignment vertical="center"/>
    </xf>
    <xf numFmtId="0" fontId="29" fillId="10" borderId="26" xfId="0" applyFont="1" applyFill="1" applyBorder="1" applyAlignment="1">
      <alignment horizontal="center" vertical="center" wrapText="1"/>
    </xf>
    <xf numFmtId="0" fontId="29" fillId="2" borderId="4" xfId="0" applyFont="1" applyFill="1" applyBorder="1"/>
    <xf numFmtId="165" fontId="34" fillId="2" borderId="4" xfId="115" applyFont="1" applyFill="1" applyBorder="1" applyAlignment="1">
      <alignment horizontal="center" vertical="center"/>
    </xf>
    <xf numFmtId="0" fontId="29" fillId="11" borderId="26" xfId="0" applyFont="1" applyFill="1" applyBorder="1" applyAlignment="1">
      <alignment horizontal="center" vertical="center" wrapText="1"/>
    </xf>
    <xf numFmtId="0" fontId="29" fillId="11" borderId="27" xfId="0" applyFont="1" applyFill="1" applyBorder="1" applyAlignment="1">
      <alignment horizontal="center" vertical="center" wrapText="1"/>
    </xf>
    <xf numFmtId="0" fontId="29" fillId="0" borderId="26" xfId="0" applyFont="1" applyBorder="1" applyAlignment="1">
      <alignment horizontal="center" vertical="center" wrapText="1"/>
    </xf>
    <xf numFmtId="9" fontId="34" fillId="2" borderId="28" xfId="0" applyNumberFormat="1" applyFont="1" applyFill="1" applyBorder="1" applyAlignment="1">
      <alignment horizontal="center" vertical="center"/>
    </xf>
    <xf numFmtId="9" fontId="34" fillId="2" borderId="4" xfId="115" applyNumberFormat="1" applyFont="1" applyFill="1" applyBorder="1" applyAlignment="1">
      <alignment horizontal="center" vertical="center"/>
    </xf>
    <xf numFmtId="0" fontId="29" fillId="0" borderId="2" xfId="0" applyFont="1" applyBorder="1"/>
    <xf numFmtId="166" fontId="29" fillId="0" borderId="2" xfId="0" applyNumberFormat="1" applyFont="1" applyBorder="1" applyAlignment="1">
      <alignment horizontal="center" vertical="center"/>
    </xf>
    <xf numFmtId="3" fontId="29" fillId="0" borderId="22" xfId="0" applyNumberFormat="1" applyFont="1" applyBorder="1" applyAlignment="1">
      <alignment horizontal="center" vertical="center"/>
    </xf>
    <xf numFmtId="3" fontId="29" fillId="0" borderId="2" xfId="0" applyNumberFormat="1" applyFont="1" applyBorder="1" applyAlignment="1">
      <alignment horizontal="center" vertical="center"/>
    </xf>
    <xf numFmtId="9" fontId="29" fillId="0" borderId="2" xfId="0" applyNumberFormat="1" applyFont="1" applyBorder="1" applyAlignment="1">
      <alignment horizontal="center" vertical="center"/>
    </xf>
    <xf numFmtId="9" fontId="37" fillId="5" borderId="2" xfId="0" applyNumberFormat="1" applyFont="1" applyFill="1" applyBorder="1" applyAlignment="1">
      <alignment horizontal="center" vertical="center"/>
    </xf>
    <xf numFmtId="165" fontId="37" fillId="5" borderId="2" xfId="115" applyFont="1" applyFill="1" applyBorder="1" applyAlignment="1">
      <alignment horizontal="center" vertical="center"/>
    </xf>
    <xf numFmtId="169" fontId="37" fillId="5" borderId="2" xfId="115" applyNumberFormat="1" applyFont="1" applyFill="1" applyBorder="1" applyAlignment="1">
      <alignment horizontal="center" vertical="center"/>
    </xf>
    <xf numFmtId="165" fontId="37" fillId="5" borderId="22" xfId="115" applyFont="1" applyFill="1" applyBorder="1" applyAlignment="1">
      <alignment horizontal="center" vertical="center"/>
    </xf>
    <xf numFmtId="165" fontId="37" fillId="5" borderId="22" xfId="115" applyFont="1" applyFill="1" applyBorder="1" applyAlignment="1">
      <alignment vertical="center"/>
    </xf>
    <xf numFmtId="9" fontId="37" fillId="5" borderId="2" xfId="107" applyFont="1" applyFill="1" applyBorder="1" applyAlignment="1">
      <alignment horizontal="center" vertical="center"/>
    </xf>
    <xf numFmtId="169" fontId="37" fillId="5" borderId="29" xfId="115" applyNumberFormat="1" applyFont="1" applyFill="1" applyBorder="1" applyAlignment="1">
      <alignment horizontal="center" vertical="center"/>
    </xf>
    <xf numFmtId="166" fontId="29" fillId="0" borderId="0" xfId="0" applyNumberFormat="1" applyFont="1" applyAlignment="1">
      <alignment horizontal="center" vertical="center"/>
    </xf>
    <xf numFmtId="3" fontId="29" fillId="0" borderId="0" xfId="0" applyNumberFormat="1" applyFont="1" applyAlignment="1">
      <alignment horizontal="center" vertical="center"/>
    </xf>
    <xf numFmtId="9" fontId="29" fillId="0" borderId="0" xfId="0" applyNumberFormat="1" applyFont="1" applyAlignment="1">
      <alignment horizontal="center" vertical="center"/>
    </xf>
    <xf numFmtId="165" fontId="29" fillId="0" borderId="0" xfId="115" applyFont="1" applyFill="1" applyAlignment="1">
      <alignment horizontal="center" vertical="center"/>
    </xf>
    <xf numFmtId="165" fontId="29" fillId="0" borderId="0" xfId="115" applyFont="1" applyFill="1" applyAlignment="1">
      <alignment vertical="center"/>
    </xf>
    <xf numFmtId="9" fontId="29" fillId="0" borderId="0" xfId="0" applyNumberFormat="1" applyFont="1" applyAlignment="1">
      <alignment vertical="center"/>
    </xf>
    <xf numFmtId="0" fontId="26" fillId="0" borderId="0" xfId="116" applyFont="1" applyAlignment="1">
      <alignment horizontal="center" wrapText="1"/>
    </xf>
    <xf numFmtId="0" fontId="27" fillId="0" borderId="0" xfId="116" applyFont="1" applyAlignment="1">
      <alignment horizontal="center"/>
    </xf>
    <xf numFmtId="167" fontId="9" fillId="0" borderId="0" xfId="108" applyNumberFormat="1" applyFont="1"/>
    <xf numFmtId="0" fontId="26" fillId="12" borderId="0" xfId="116" applyFont="1" applyFill="1" applyAlignment="1">
      <alignment horizontal="center" wrapText="1"/>
    </xf>
    <xf numFmtId="0" fontId="24" fillId="12" borderId="7" xfId="116" applyFont="1" applyFill="1" applyBorder="1" applyAlignment="1">
      <alignment horizontal="center" vertical="center" wrapText="1"/>
    </xf>
    <xf numFmtId="0" fontId="19" fillId="2" borderId="3" xfId="0" applyFont="1" applyFill="1" applyBorder="1" applyAlignment="1">
      <alignment horizontal="center" vertical="center"/>
    </xf>
    <xf numFmtId="0" fontId="28" fillId="0" borderId="0" xfId="0" applyFont="1" applyAlignment="1">
      <alignment horizontal="center" vertical="center" wrapText="1"/>
    </xf>
    <xf numFmtId="0" fontId="29" fillId="0" borderId="0" xfId="0" applyFont="1" applyAlignment="1">
      <alignment wrapText="1"/>
    </xf>
    <xf numFmtId="0" fontId="29" fillId="0" borderId="0" xfId="0" applyFont="1" applyAlignment="1">
      <alignment vertical="center" wrapText="1"/>
    </xf>
    <xf numFmtId="0" fontId="16" fillId="0" borderId="0" xfId="0" applyFont="1"/>
    <xf numFmtId="0" fontId="0" fillId="0" borderId="2" xfId="0" applyBorder="1" applyAlignment="1">
      <alignment horizontal="center" vertical="center"/>
    </xf>
    <xf numFmtId="0" fontId="0" fillId="0" borderId="2" xfId="0" applyBorder="1"/>
    <xf numFmtId="0" fontId="0" fillId="0" borderId="2" xfId="0" applyBorder="1" applyAlignment="1">
      <alignment horizontal="center"/>
    </xf>
    <xf numFmtId="0" fontId="16" fillId="0" borderId="2" xfId="0" applyFont="1" applyBorder="1" applyAlignment="1">
      <alignment horizontal="center"/>
    </xf>
    <xf numFmtId="0" fontId="8" fillId="0" borderId="0" xfId="117"/>
    <xf numFmtId="4" fontId="23" fillId="4" borderId="7" xfId="117" applyNumberFormat="1" applyFont="1" applyFill="1" applyBorder="1" applyAlignment="1">
      <alignment horizontal="right" wrapText="1"/>
    </xf>
    <xf numFmtId="0" fontId="23" fillId="4" borderId="7" xfId="117" applyFont="1" applyFill="1" applyBorder="1" applyAlignment="1">
      <alignment horizontal="right" wrapText="1"/>
    </xf>
    <xf numFmtId="0" fontId="23" fillId="4" borderId="7" xfId="117" applyFont="1" applyFill="1" applyBorder="1" applyAlignment="1">
      <alignment wrapText="1"/>
    </xf>
    <xf numFmtId="0" fontId="24" fillId="0" borderId="7" xfId="117" applyFont="1" applyBorder="1" applyAlignment="1">
      <alignment horizontal="center" vertical="center" wrapText="1"/>
    </xf>
    <xf numFmtId="0" fontId="23" fillId="0" borderId="0" xfId="117" applyFont="1" applyAlignment="1">
      <alignment wrapText="1"/>
    </xf>
    <xf numFmtId="0" fontId="25" fillId="0" borderId="0" xfId="117" applyFont="1" applyAlignment="1">
      <alignment wrapText="1"/>
    </xf>
    <xf numFmtId="0" fontId="26" fillId="0" borderId="0" xfId="117" applyFont="1" applyAlignment="1">
      <alignment horizontal="center" wrapText="1"/>
    </xf>
    <xf numFmtId="4" fontId="8" fillId="0" borderId="0" xfId="117" applyNumberFormat="1"/>
    <xf numFmtId="1" fontId="0" fillId="0" borderId="0" xfId="0" applyNumberFormat="1" applyAlignment="1">
      <alignment horizontal="center" vertical="center"/>
    </xf>
    <xf numFmtId="1" fontId="39" fillId="0" borderId="0" xfId="0" applyNumberFormat="1" applyFont="1" applyAlignment="1">
      <alignment horizontal="center" vertical="center"/>
    </xf>
    <xf numFmtId="0" fontId="0" fillId="0" borderId="0" xfId="0" applyAlignment="1">
      <alignment horizontal="left" vertical="center"/>
    </xf>
    <xf numFmtId="0" fontId="42" fillId="0" borderId="2" xfId="0" applyFont="1" applyBorder="1" applyAlignment="1">
      <alignment vertical="center"/>
    </xf>
    <xf numFmtId="0" fontId="41" fillId="0" borderId="2" xfId="0" applyFont="1" applyBorder="1" applyAlignment="1">
      <alignment horizontal="center"/>
    </xf>
    <xf numFmtId="0" fontId="41" fillId="0" borderId="0" xfId="0" applyFont="1" applyAlignment="1">
      <alignment horizontal="center"/>
    </xf>
    <xf numFmtId="1" fontId="40" fillId="0" borderId="0" xfId="0" applyNumberFormat="1" applyFont="1" applyAlignment="1">
      <alignment horizontal="center" vertical="center"/>
    </xf>
    <xf numFmtId="9" fontId="0" fillId="0" borderId="2" xfId="0" applyNumberFormat="1" applyBorder="1" applyAlignment="1">
      <alignment horizontal="center"/>
    </xf>
    <xf numFmtId="1" fontId="0" fillId="0" borderId="2" xfId="0" applyNumberFormat="1" applyBorder="1" applyAlignment="1">
      <alignment horizontal="center" vertical="center"/>
    </xf>
    <xf numFmtId="1" fontId="0" fillId="14" borderId="2" xfId="0" applyNumberFormat="1" applyFill="1" applyBorder="1" applyAlignment="1">
      <alignment horizontal="center" vertical="center"/>
    </xf>
    <xf numFmtId="9" fontId="0" fillId="14" borderId="2" xfId="0" applyNumberFormat="1" applyFill="1" applyBorder="1" applyAlignment="1">
      <alignment horizontal="center" vertical="center"/>
    </xf>
    <xf numFmtId="9" fontId="0" fillId="14" borderId="2" xfId="107" applyFont="1" applyFill="1" applyBorder="1" applyAlignment="1">
      <alignment horizontal="center" vertical="center"/>
    </xf>
    <xf numFmtId="0" fontId="0" fillId="14" borderId="2" xfId="0" applyFill="1" applyBorder="1" applyAlignment="1">
      <alignment horizontal="center" vertical="center"/>
    </xf>
    <xf numFmtId="0" fontId="0" fillId="14" borderId="2" xfId="0" applyFill="1" applyBorder="1" applyAlignment="1">
      <alignment horizontal="center"/>
    </xf>
    <xf numFmtId="1" fontId="43" fillId="0" borderId="2" xfId="0" applyNumberFormat="1" applyFont="1" applyBorder="1" applyAlignment="1">
      <alignment horizontal="center" vertical="center"/>
    </xf>
    <xf numFmtId="1" fontId="40" fillId="0" borderId="2" xfId="0" applyNumberFormat="1" applyFont="1" applyBorder="1" applyAlignment="1">
      <alignment horizontal="center" vertical="center"/>
    </xf>
    <xf numFmtId="9" fontId="0" fillId="0" borderId="2" xfId="107" applyFont="1" applyBorder="1" applyAlignment="1">
      <alignment horizontal="center" vertical="center"/>
    </xf>
    <xf numFmtId="9" fontId="40" fillId="0" borderId="2" xfId="107" applyFont="1" applyBorder="1" applyAlignment="1">
      <alignment horizontal="center" vertical="center"/>
    </xf>
    <xf numFmtId="0" fontId="41" fillId="0" borderId="2" xfId="0" applyFont="1" applyBorder="1" applyAlignment="1">
      <alignment horizontal="center" vertical="center" wrapText="1"/>
    </xf>
    <xf numFmtId="0" fontId="7" fillId="0" borderId="0" xfId="118"/>
    <xf numFmtId="4" fontId="23" fillId="4" borderId="7" xfId="118" applyNumberFormat="1" applyFont="1" applyFill="1" applyBorder="1" applyAlignment="1">
      <alignment horizontal="right" wrapText="1"/>
    </xf>
    <xf numFmtId="0" fontId="23" fillId="4" borderId="7" xfId="118" applyFont="1" applyFill="1" applyBorder="1" applyAlignment="1">
      <alignment horizontal="right" wrapText="1"/>
    </xf>
    <xf numFmtId="0" fontId="23" fillId="4" borderId="7" xfId="118" applyFont="1" applyFill="1" applyBorder="1" applyAlignment="1">
      <alignment wrapText="1"/>
    </xf>
    <xf numFmtId="0" fontId="24" fillId="0" borderId="7" xfId="118" applyFont="1" applyBorder="1" applyAlignment="1">
      <alignment horizontal="center" vertical="center" wrapText="1"/>
    </xf>
    <xf numFmtId="0" fontId="23" fillId="0" borderId="0" xfId="118" applyFont="1" applyAlignment="1">
      <alignment wrapText="1"/>
    </xf>
    <xf numFmtId="0" fontId="25" fillId="0" borderId="0" xfId="118" applyFont="1" applyAlignment="1">
      <alignment wrapText="1"/>
    </xf>
    <xf numFmtId="0" fontId="26" fillId="0" borderId="0" xfId="118" applyFont="1" applyAlignment="1">
      <alignment horizontal="center" wrapText="1"/>
    </xf>
    <xf numFmtId="0" fontId="23" fillId="15" borderId="7" xfId="118" applyFont="1" applyFill="1" applyBorder="1" applyAlignment="1">
      <alignment wrapText="1"/>
    </xf>
    <xf numFmtId="0" fontId="23" fillId="13" borderId="7" xfId="118" applyFont="1" applyFill="1" applyBorder="1" applyAlignment="1">
      <alignment wrapText="1"/>
    </xf>
    <xf numFmtId="0" fontId="23" fillId="16" borderId="7" xfId="118" applyFont="1" applyFill="1" applyBorder="1" applyAlignment="1">
      <alignment wrapText="1"/>
    </xf>
    <xf numFmtId="4" fontId="23" fillId="16" borderId="7" xfId="118" applyNumberFormat="1" applyFont="1" applyFill="1" applyBorder="1" applyAlignment="1">
      <alignment horizontal="right" wrapText="1"/>
    </xf>
    <xf numFmtId="0" fontId="23" fillId="16" borderId="7" xfId="118" applyFont="1" applyFill="1" applyBorder="1" applyAlignment="1">
      <alignment horizontal="right" wrapText="1"/>
    </xf>
    <xf numFmtId="0" fontId="7" fillId="16" borderId="0" xfId="118" applyFill="1"/>
    <xf numFmtId="0" fontId="23" fillId="17" borderId="7" xfId="118" applyFont="1" applyFill="1" applyBorder="1" applyAlignment="1">
      <alignment wrapText="1"/>
    </xf>
    <xf numFmtId="0" fontId="23" fillId="16" borderId="7" xfId="117" applyFont="1" applyFill="1" applyBorder="1" applyAlignment="1">
      <alignment wrapText="1"/>
    </xf>
    <xf numFmtId="0" fontId="11" fillId="16" borderId="0" xfId="113" applyFill="1"/>
    <xf numFmtId="0" fontId="23" fillId="17" borderId="7" xfId="117" applyFont="1" applyFill="1" applyBorder="1" applyAlignment="1">
      <alignment wrapText="1"/>
    </xf>
    <xf numFmtId="0" fontId="11" fillId="17" borderId="0" xfId="113" applyFill="1"/>
    <xf numFmtId="0" fontId="11" fillId="13" borderId="0" xfId="113" applyFill="1"/>
    <xf numFmtId="0" fontId="11" fillId="8" borderId="0" xfId="113" applyFill="1"/>
    <xf numFmtId="0" fontId="23" fillId="8" borderId="7" xfId="118" applyFont="1" applyFill="1" applyBorder="1" applyAlignment="1">
      <alignment wrapText="1"/>
    </xf>
    <xf numFmtId="0" fontId="11" fillId="15" borderId="0" xfId="113" applyFill="1"/>
    <xf numFmtId="0" fontId="23" fillId="18" borderId="7" xfId="118" applyFont="1" applyFill="1" applyBorder="1" applyAlignment="1">
      <alignment wrapText="1"/>
    </xf>
    <xf numFmtId="0" fontId="11" fillId="18" borderId="0" xfId="113" applyFill="1"/>
    <xf numFmtId="4" fontId="7" fillId="0" borderId="0" xfId="118" applyNumberFormat="1"/>
    <xf numFmtId="4" fontId="8" fillId="5" borderId="0" xfId="117" applyNumberFormat="1" applyFill="1"/>
    <xf numFmtId="0" fontId="0" fillId="14" borderId="0" xfId="0" applyFill="1" applyAlignment="1">
      <alignment horizontal="center"/>
    </xf>
    <xf numFmtId="0" fontId="6" fillId="0" borderId="0" xfId="153" applyAlignment="1">
      <alignment vertical="center"/>
    </xf>
    <xf numFmtId="0" fontId="23" fillId="50" borderId="7" xfId="153" applyFont="1" applyFill="1" applyBorder="1" applyAlignment="1">
      <alignment horizontal="right" vertical="center" wrapText="1"/>
    </xf>
    <xf numFmtId="4" fontId="23" fillId="8" borderId="7" xfId="153" applyNumberFormat="1" applyFont="1" applyFill="1" applyBorder="1" applyAlignment="1">
      <alignment horizontal="right" vertical="center" wrapText="1"/>
    </xf>
    <xf numFmtId="0" fontId="26" fillId="0" borderId="39" xfId="153" applyFont="1" applyBorder="1" applyAlignment="1">
      <alignment horizontal="center" vertical="center" wrapText="1"/>
    </xf>
    <xf numFmtId="0" fontId="23" fillId="4" borderId="7" xfId="153" applyFont="1" applyFill="1" applyBorder="1" applyAlignment="1">
      <alignment vertical="center" wrapText="1"/>
    </xf>
    <xf numFmtId="0" fontId="25" fillId="0" borderId="39" xfId="153" applyFont="1" applyBorder="1" applyAlignment="1">
      <alignment vertical="center" wrapText="1"/>
    </xf>
    <xf numFmtId="0" fontId="23" fillId="8" borderId="7" xfId="153" applyFont="1" applyFill="1" applyBorder="1" applyAlignment="1">
      <alignment horizontal="right" vertical="center" wrapText="1"/>
    </xf>
    <xf numFmtId="4" fontId="23" fillId="50" borderId="7" xfId="153" applyNumberFormat="1" applyFont="1" applyFill="1" applyBorder="1" applyAlignment="1">
      <alignment horizontal="right" vertical="center" wrapText="1"/>
    </xf>
    <xf numFmtId="0" fontId="23" fillId="8" borderId="7" xfId="153" applyFont="1" applyFill="1" applyBorder="1" applyAlignment="1">
      <alignment vertical="center" wrapText="1"/>
    </xf>
    <xf numFmtId="0" fontId="23" fillId="0" borderId="0" xfId="153" applyFont="1" applyAlignment="1">
      <alignment vertical="center" wrapText="1"/>
    </xf>
    <xf numFmtId="0" fontId="23" fillId="50" borderId="7" xfId="153" applyFont="1" applyFill="1" applyBorder="1" applyAlignment="1">
      <alignment vertical="center" wrapText="1"/>
    </xf>
    <xf numFmtId="0" fontId="23" fillId="52" borderId="7" xfId="153" applyFont="1" applyFill="1" applyBorder="1" applyAlignment="1">
      <alignment horizontal="right" vertical="center" wrapText="1"/>
    </xf>
    <xf numFmtId="4" fontId="23" fillId="5" borderId="7" xfId="153" applyNumberFormat="1" applyFont="1" applyFill="1" applyBorder="1" applyAlignment="1">
      <alignment horizontal="right" vertical="center" wrapText="1"/>
    </xf>
    <xf numFmtId="9" fontId="0" fillId="5" borderId="1" xfId="0" applyNumberFormat="1" applyFill="1" applyBorder="1" applyAlignment="1">
      <alignment horizontal="center" vertical="center"/>
    </xf>
    <xf numFmtId="4" fontId="23" fillId="52" borderId="7" xfId="153" applyNumberFormat="1" applyFont="1" applyFill="1" applyBorder="1" applyAlignment="1">
      <alignment horizontal="right" vertical="center" wrapText="1"/>
    </xf>
    <xf numFmtId="0" fontId="23" fillId="5" borderId="7" xfId="153" applyFont="1" applyFill="1" applyBorder="1" applyAlignment="1">
      <alignment horizontal="right" vertical="center" wrapText="1"/>
    </xf>
    <xf numFmtId="0" fontId="23" fillId="52" borderId="7" xfId="153" applyFont="1" applyFill="1" applyBorder="1" applyAlignment="1">
      <alignment vertical="center" wrapText="1"/>
    </xf>
    <xf numFmtId="0" fontId="23" fillId="5" borderId="7" xfId="153" applyFont="1" applyFill="1" applyBorder="1" applyAlignment="1">
      <alignment vertical="center" wrapText="1"/>
    </xf>
    <xf numFmtId="0" fontId="23" fillId="51" borderId="7" xfId="153" applyFont="1" applyFill="1" applyBorder="1" applyAlignment="1">
      <alignment horizontal="right" vertical="center" wrapText="1"/>
    </xf>
    <xf numFmtId="4" fontId="23" fillId="4" borderId="7" xfId="153" applyNumberFormat="1" applyFont="1" applyFill="1" applyBorder="1" applyAlignment="1">
      <alignment horizontal="right" vertical="center" wrapText="1"/>
    </xf>
    <xf numFmtId="4" fontId="23" fillId="51" borderId="7" xfId="153" applyNumberFormat="1" applyFont="1" applyFill="1" applyBorder="1" applyAlignment="1">
      <alignment horizontal="right" vertical="center" wrapText="1"/>
    </xf>
    <xf numFmtId="0" fontId="23" fillId="4" borderId="7" xfId="153" applyFont="1" applyFill="1" applyBorder="1" applyAlignment="1">
      <alignment horizontal="right" vertical="center" wrapText="1"/>
    </xf>
    <xf numFmtId="4" fontId="6" fillId="0" borderId="0" xfId="153" applyNumberFormat="1" applyAlignment="1">
      <alignment vertical="center"/>
    </xf>
    <xf numFmtId="0" fontId="23" fillId="51" borderId="7" xfId="153" applyFont="1" applyFill="1" applyBorder="1" applyAlignment="1">
      <alignment vertical="center" wrapText="1"/>
    </xf>
    <xf numFmtId="0" fontId="24" fillId="0" borderId="7" xfId="153" applyFont="1" applyBorder="1" applyAlignment="1">
      <alignment horizontal="center" vertical="center" wrapText="1"/>
    </xf>
    <xf numFmtId="0" fontId="23" fillId="53" borderId="7" xfId="153" applyFont="1" applyFill="1" applyBorder="1" applyAlignment="1">
      <alignment vertical="center" wrapText="1"/>
    </xf>
    <xf numFmtId="4" fontId="23" fillId="53" borderId="7" xfId="153" applyNumberFormat="1" applyFont="1" applyFill="1" applyBorder="1" applyAlignment="1">
      <alignment horizontal="right" vertical="center" wrapText="1"/>
    </xf>
    <xf numFmtId="0" fontId="23" fillId="53" borderId="7" xfId="153" applyFont="1" applyFill="1" applyBorder="1" applyAlignment="1">
      <alignment horizontal="right" vertical="center" wrapText="1"/>
    </xf>
    <xf numFmtId="0" fontId="0" fillId="53" borderId="0" xfId="0" applyFill="1" applyAlignment="1">
      <alignment vertical="center"/>
    </xf>
    <xf numFmtId="9" fontId="6" fillId="53" borderId="0" xfId="107" applyFont="1" applyFill="1" applyAlignment="1">
      <alignment vertical="center"/>
    </xf>
    <xf numFmtId="9" fontId="0" fillId="0" borderId="0" xfId="107" applyFont="1" applyAlignment="1">
      <alignment vertical="center"/>
    </xf>
    <xf numFmtId="170" fontId="0" fillId="0" borderId="0" xfId="107" applyNumberFormat="1" applyFont="1" applyAlignment="1">
      <alignment vertical="center"/>
    </xf>
    <xf numFmtId="6" fontId="0" fillId="0" borderId="0" xfId="0" applyNumberFormat="1"/>
    <xf numFmtId="0" fontId="60" fillId="55" borderId="0" xfId="0" applyFont="1" applyFill="1" applyAlignment="1">
      <alignment horizontal="center" vertical="center" wrapText="1" readingOrder="1"/>
    </xf>
    <xf numFmtId="0" fontId="61" fillId="0" borderId="0" xfId="0" applyFont="1" applyAlignment="1">
      <alignment horizontal="left" vertical="center" wrapText="1" readingOrder="1"/>
    </xf>
    <xf numFmtId="6" fontId="61" fillId="0" borderId="0" xfId="0" applyNumberFormat="1" applyFont="1" applyAlignment="1">
      <alignment horizontal="center" vertical="center" wrapText="1" readingOrder="1"/>
    </xf>
    <xf numFmtId="9" fontId="61" fillId="0" borderId="0" xfId="0" applyNumberFormat="1" applyFont="1" applyAlignment="1">
      <alignment horizontal="center" vertical="center" wrapText="1" readingOrder="1"/>
    </xf>
    <xf numFmtId="0" fontId="60" fillId="56" borderId="0" xfId="0" applyFont="1" applyFill="1" applyAlignment="1">
      <alignment horizontal="center" vertical="center" wrapText="1" readingOrder="1"/>
    </xf>
    <xf numFmtId="6" fontId="60" fillId="56" borderId="0" xfId="0" applyNumberFormat="1" applyFont="1" applyFill="1" applyAlignment="1">
      <alignment horizontal="center" vertical="center" wrapText="1" readingOrder="1"/>
    </xf>
    <xf numFmtId="9" fontId="60" fillId="56" borderId="0" xfId="0" applyNumberFormat="1" applyFont="1" applyFill="1" applyAlignment="1">
      <alignment horizontal="center" vertical="center" wrapText="1" readingOrder="1"/>
    </xf>
    <xf numFmtId="0" fontId="61" fillId="0" borderId="0" xfId="0" applyFont="1" applyAlignment="1">
      <alignment horizontal="justify" vertical="center" wrapText="1" readingOrder="1"/>
    </xf>
    <xf numFmtId="0" fontId="23" fillId="0" borderId="7" xfId="153" applyFont="1" applyBorder="1" applyAlignment="1">
      <alignment vertical="center" wrapText="1"/>
    </xf>
    <xf numFmtId="4" fontId="23" fillId="0" borderId="7" xfId="153" applyNumberFormat="1" applyFont="1" applyBorder="1" applyAlignment="1">
      <alignment horizontal="right" vertical="center" wrapText="1"/>
    </xf>
    <xf numFmtId="0" fontId="23" fillId="0" borderId="7" xfId="153" applyFont="1" applyBorder="1" applyAlignment="1">
      <alignment horizontal="right" vertical="center" wrapText="1"/>
    </xf>
    <xf numFmtId="9" fontId="6" fillId="0" borderId="0" xfId="107" applyFont="1" applyFill="1" applyAlignment="1">
      <alignment vertical="center"/>
    </xf>
    <xf numFmtId="0" fontId="60" fillId="57" borderId="0" xfId="0" applyFont="1" applyFill="1" applyAlignment="1">
      <alignment horizontal="center" vertical="center" wrapText="1" readingOrder="1"/>
    </xf>
    <xf numFmtId="6" fontId="60" fillId="57" borderId="0" xfId="0" applyNumberFormat="1" applyFont="1" applyFill="1" applyAlignment="1">
      <alignment horizontal="center" vertical="center" wrapText="1" readingOrder="1"/>
    </xf>
    <xf numFmtId="9" fontId="60" fillId="57" borderId="0" xfId="0" applyNumberFormat="1" applyFont="1" applyFill="1" applyAlignment="1">
      <alignment horizontal="center" vertical="center" wrapText="1" readingOrder="1"/>
    </xf>
    <xf numFmtId="0" fontId="23" fillId="58" borderId="7" xfId="153" applyFont="1" applyFill="1" applyBorder="1" applyAlignment="1">
      <alignment vertical="center" wrapText="1"/>
    </xf>
    <xf numFmtId="4" fontId="23" fillId="58" borderId="7" xfId="153" applyNumberFormat="1" applyFont="1" applyFill="1" applyBorder="1" applyAlignment="1">
      <alignment horizontal="right" vertical="center" wrapText="1"/>
    </xf>
    <xf numFmtId="0" fontId="23" fillId="58" borderId="7" xfId="153" applyFont="1" applyFill="1" applyBorder="1" applyAlignment="1">
      <alignment horizontal="right" vertical="center" wrapText="1"/>
    </xf>
    <xf numFmtId="0" fontId="6" fillId="58" borderId="0" xfId="153" applyFill="1" applyAlignment="1">
      <alignment vertical="center"/>
    </xf>
    <xf numFmtId="0" fontId="0" fillId="58" borderId="0" xfId="0" applyFill="1" applyAlignment="1">
      <alignment vertical="center"/>
    </xf>
    <xf numFmtId="0" fontId="23" fillId="59" borderId="7" xfId="153" applyFont="1" applyFill="1" applyBorder="1" applyAlignment="1">
      <alignment vertical="center" wrapText="1"/>
    </xf>
    <xf numFmtId="4" fontId="23" fillId="59" borderId="7" xfId="153" applyNumberFormat="1" applyFont="1" applyFill="1" applyBorder="1" applyAlignment="1">
      <alignment horizontal="right" vertical="center" wrapText="1"/>
    </xf>
    <xf numFmtId="0" fontId="23" fillId="59" borderId="7" xfId="153" applyFont="1" applyFill="1" applyBorder="1" applyAlignment="1">
      <alignment horizontal="right" vertical="center" wrapText="1"/>
    </xf>
    <xf numFmtId="0" fontId="6" fillId="59" borderId="0" xfId="153" applyFill="1" applyAlignment="1">
      <alignment vertical="center"/>
    </xf>
    <xf numFmtId="0" fontId="0" fillId="59" borderId="0" xfId="0" applyFill="1" applyAlignment="1">
      <alignment vertical="center"/>
    </xf>
    <xf numFmtId="4" fontId="0" fillId="59" borderId="0" xfId="0" applyNumberFormat="1" applyFill="1" applyAlignment="1">
      <alignment vertical="center"/>
    </xf>
    <xf numFmtId="0" fontId="5" fillId="0" borderId="0" xfId="163"/>
    <xf numFmtId="0" fontId="23" fillId="0" borderId="0" xfId="163" applyFont="1" applyAlignment="1">
      <alignment wrapText="1"/>
    </xf>
    <xf numFmtId="0" fontId="24" fillId="0" borderId="7" xfId="163" applyFont="1" applyBorder="1" applyAlignment="1">
      <alignment horizontal="center" vertical="center" wrapText="1"/>
    </xf>
    <xf numFmtId="0" fontId="23" fillId="4" borderId="7" xfId="163" applyFont="1" applyFill="1" applyBorder="1" applyAlignment="1">
      <alignment wrapText="1"/>
    </xf>
    <xf numFmtId="4" fontId="23" fillId="4" borderId="7" xfId="163" applyNumberFormat="1" applyFont="1" applyFill="1" applyBorder="1" applyAlignment="1">
      <alignment horizontal="right" wrapText="1"/>
    </xf>
    <xf numFmtId="0" fontId="23" fillId="4" borderId="7" xfId="163" applyFont="1" applyFill="1" applyBorder="1" applyAlignment="1">
      <alignment horizontal="right" wrapText="1"/>
    </xf>
    <xf numFmtId="0" fontId="23" fillId="54" borderId="7" xfId="163" applyFont="1" applyFill="1" applyBorder="1" applyAlignment="1">
      <alignment wrapText="1"/>
    </xf>
    <xf numFmtId="4" fontId="23" fillId="54" borderId="7" xfId="163" applyNumberFormat="1" applyFont="1" applyFill="1" applyBorder="1" applyAlignment="1">
      <alignment horizontal="right" wrapText="1"/>
    </xf>
    <xf numFmtId="0" fontId="23" fillId="54" borderId="7" xfId="163" applyFont="1" applyFill="1" applyBorder="1" applyAlignment="1">
      <alignment horizontal="right" wrapText="1"/>
    </xf>
    <xf numFmtId="9" fontId="0" fillId="54" borderId="0" xfId="164" applyFont="1" applyFill="1"/>
    <xf numFmtId="0" fontId="5" fillId="54" borderId="0" xfId="163" applyFill="1"/>
    <xf numFmtId="10" fontId="0" fillId="54" borderId="0" xfId="164" applyNumberFormat="1" applyFont="1" applyFill="1"/>
    <xf numFmtId="4" fontId="5" fillId="0" borderId="0" xfId="163" applyNumberFormat="1"/>
    <xf numFmtId="10" fontId="0" fillId="0" borderId="0" xfId="164" applyNumberFormat="1" applyFont="1"/>
    <xf numFmtId="9" fontId="0" fillId="0" borderId="2" xfId="107" applyFont="1" applyBorder="1" applyAlignment="1">
      <alignment horizontal="center"/>
    </xf>
    <xf numFmtId="0" fontId="4" fillId="0" borderId="0" xfId="165"/>
    <xf numFmtId="0" fontId="23" fillId="0" borderId="0" xfId="165" applyFont="1" applyAlignment="1">
      <alignment wrapText="1"/>
    </xf>
    <xf numFmtId="0" fontId="24" fillId="0" borderId="7" xfId="165" applyFont="1" applyBorder="1" applyAlignment="1">
      <alignment horizontal="center" vertical="center" wrapText="1"/>
    </xf>
    <xf numFmtId="0" fontId="23" fillId="4" borderId="7" xfId="165" applyFont="1" applyFill="1" applyBorder="1" applyAlignment="1">
      <alignment wrapText="1"/>
    </xf>
    <xf numFmtId="0" fontId="23" fillId="4" borderId="7" xfId="165" applyFont="1" applyFill="1" applyBorder="1" applyAlignment="1">
      <alignment horizontal="right" wrapText="1"/>
    </xf>
    <xf numFmtId="4" fontId="23" fillId="4" borderId="7" xfId="165" applyNumberFormat="1" applyFont="1" applyFill="1" applyBorder="1" applyAlignment="1">
      <alignment horizontal="right" wrapText="1"/>
    </xf>
    <xf numFmtId="0" fontId="23" fillId="50" borderId="7" xfId="165" applyFont="1" applyFill="1" applyBorder="1" applyAlignment="1">
      <alignment wrapText="1"/>
    </xf>
    <xf numFmtId="4" fontId="23" fillId="50" borderId="7" xfId="165" applyNumberFormat="1" applyFont="1" applyFill="1" applyBorder="1" applyAlignment="1">
      <alignment horizontal="right" wrapText="1"/>
    </xf>
    <xf numFmtId="0" fontId="23" fillId="50" borderId="7" xfId="165" applyFont="1" applyFill="1" applyBorder="1" applyAlignment="1">
      <alignment horizontal="right" wrapText="1"/>
    </xf>
    <xf numFmtId="0" fontId="23" fillId="61" borderId="7" xfId="165" applyFont="1" applyFill="1" applyBorder="1" applyAlignment="1">
      <alignment wrapText="1"/>
    </xf>
    <xf numFmtId="0" fontId="23" fillId="61" borderId="7" xfId="165" applyFont="1" applyFill="1" applyBorder="1" applyAlignment="1">
      <alignment horizontal="right" wrapText="1"/>
    </xf>
    <xf numFmtId="4" fontId="23" fillId="61" borderId="7" xfId="165" applyNumberFormat="1" applyFont="1" applyFill="1" applyBorder="1" applyAlignment="1">
      <alignment horizontal="right" wrapText="1"/>
    </xf>
    <xf numFmtId="0" fontId="6" fillId="61" borderId="0" xfId="153" applyFill="1" applyAlignment="1">
      <alignment vertical="center"/>
    </xf>
    <xf numFmtId="4" fontId="6" fillId="61" borderId="0" xfId="153" applyNumberFormat="1" applyFill="1" applyAlignment="1">
      <alignment vertical="center"/>
    </xf>
    <xf numFmtId="0" fontId="23" fillId="59" borderId="7" xfId="165" applyFont="1" applyFill="1" applyBorder="1" applyAlignment="1">
      <alignment wrapText="1"/>
    </xf>
    <xf numFmtId="0" fontId="23" fillId="59" borderId="7" xfId="165" applyFont="1" applyFill="1" applyBorder="1" applyAlignment="1">
      <alignment horizontal="right" wrapText="1"/>
    </xf>
    <xf numFmtId="4" fontId="23" fillId="59" borderId="7" xfId="165" applyNumberFormat="1" applyFont="1" applyFill="1" applyBorder="1" applyAlignment="1">
      <alignment horizontal="right" wrapText="1"/>
    </xf>
    <xf numFmtId="4" fontId="6" fillId="59" borderId="0" xfId="153" applyNumberFormat="1" applyFill="1" applyAlignment="1">
      <alignment vertical="center"/>
    </xf>
    <xf numFmtId="0" fontId="23" fillId="62" borderId="7" xfId="165" applyFont="1" applyFill="1" applyBorder="1" applyAlignment="1">
      <alignment wrapText="1"/>
    </xf>
    <xf numFmtId="4" fontId="23" fillId="62" borderId="7" xfId="165" applyNumberFormat="1" applyFont="1" applyFill="1" applyBorder="1" applyAlignment="1">
      <alignment horizontal="right" wrapText="1"/>
    </xf>
    <xf numFmtId="0" fontId="23" fillId="62" borderId="7" xfId="165" applyFont="1" applyFill="1" applyBorder="1" applyAlignment="1">
      <alignment horizontal="right" wrapText="1"/>
    </xf>
    <xf numFmtId="0" fontId="6" fillId="62" borderId="0" xfId="153" applyFill="1" applyAlignment="1">
      <alignment vertical="center"/>
    </xf>
    <xf numFmtId="4" fontId="6" fillId="62" borderId="0" xfId="153" applyNumberFormat="1" applyFill="1" applyAlignment="1">
      <alignment vertical="center"/>
    </xf>
    <xf numFmtId="0" fontId="23" fillId="60" borderId="7" xfId="165" applyFont="1" applyFill="1" applyBorder="1" applyAlignment="1">
      <alignment wrapText="1"/>
    </xf>
    <xf numFmtId="4" fontId="23" fillId="60" borderId="7" xfId="165" applyNumberFormat="1" applyFont="1" applyFill="1" applyBorder="1" applyAlignment="1">
      <alignment horizontal="right" wrapText="1"/>
    </xf>
    <xf numFmtId="0" fontId="23" fillId="60" borderId="7" xfId="165" applyFont="1" applyFill="1" applyBorder="1" applyAlignment="1">
      <alignment horizontal="right" wrapText="1"/>
    </xf>
    <xf numFmtId="0" fontId="6" fillId="60" borderId="0" xfId="153" applyFill="1" applyAlignment="1">
      <alignment vertical="center"/>
    </xf>
    <xf numFmtId="4" fontId="6" fillId="60" borderId="0" xfId="153" applyNumberFormat="1" applyFill="1" applyAlignment="1">
      <alignment vertical="center"/>
    </xf>
    <xf numFmtId="0" fontId="23" fillId="63" borderId="7" xfId="165" applyFont="1" applyFill="1" applyBorder="1" applyAlignment="1">
      <alignment wrapText="1"/>
    </xf>
    <xf numFmtId="0" fontId="23" fillId="63" borderId="7" xfId="165" applyFont="1" applyFill="1" applyBorder="1" applyAlignment="1">
      <alignment horizontal="right" wrapText="1"/>
    </xf>
    <xf numFmtId="4" fontId="23" fillId="63" borderId="7" xfId="165" applyNumberFormat="1" applyFont="1" applyFill="1" applyBorder="1" applyAlignment="1">
      <alignment horizontal="right" wrapText="1"/>
    </xf>
    <xf numFmtId="0" fontId="6" fillId="63" borderId="0" xfId="153" applyFill="1" applyAlignment="1">
      <alignment vertical="center"/>
    </xf>
    <xf numFmtId="4" fontId="6" fillId="63" borderId="0" xfId="153" applyNumberFormat="1" applyFill="1" applyAlignment="1">
      <alignment vertical="center"/>
    </xf>
    <xf numFmtId="0" fontId="23" fillId="58" borderId="7" xfId="165" applyFont="1" applyFill="1" applyBorder="1" applyAlignment="1">
      <alignment wrapText="1"/>
    </xf>
    <xf numFmtId="4" fontId="23" fillId="58" borderId="7" xfId="165" applyNumberFormat="1" applyFont="1" applyFill="1" applyBorder="1" applyAlignment="1">
      <alignment horizontal="right" wrapText="1"/>
    </xf>
    <xf numFmtId="0" fontId="23" fillId="58" borderId="7" xfId="165" applyFont="1" applyFill="1" applyBorder="1" applyAlignment="1">
      <alignment horizontal="right" wrapText="1"/>
    </xf>
    <xf numFmtId="9" fontId="18" fillId="0" borderId="0" xfId="107" applyFont="1" applyFill="1" applyBorder="1" applyAlignment="1">
      <alignment horizontal="center" vertical="center" wrapText="1"/>
    </xf>
    <xf numFmtId="4" fontId="4" fillId="0" borderId="0" xfId="165" applyNumberFormat="1"/>
    <xf numFmtId="9" fontId="4" fillId="0" borderId="0" xfId="107" applyFont="1"/>
    <xf numFmtId="0" fontId="3" fillId="0" borderId="0" xfId="166"/>
    <xf numFmtId="0" fontId="23" fillId="0" borderId="0" xfId="166" applyFont="1" applyAlignment="1">
      <alignment wrapText="1"/>
    </xf>
    <xf numFmtId="0" fontId="24" fillId="0" borderId="7" xfId="166" applyFont="1" applyBorder="1" applyAlignment="1">
      <alignment horizontal="center" vertical="center" wrapText="1"/>
    </xf>
    <xf numFmtId="0" fontId="23" fillId="4" borderId="7" xfId="166" applyFont="1" applyFill="1" applyBorder="1" applyAlignment="1">
      <alignment wrapText="1"/>
    </xf>
    <xf numFmtId="4" fontId="23" fillId="4" borderId="7" xfId="166" applyNumberFormat="1" applyFont="1" applyFill="1" applyBorder="1" applyAlignment="1">
      <alignment horizontal="right" wrapText="1"/>
    </xf>
    <xf numFmtId="0" fontId="23" fillId="4" borderId="7" xfId="166" applyFont="1" applyFill="1" applyBorder="1" applyAlignment="1">
      <alignment horizontal="right" wrapText="1"/>
    </xf>
    <xf numFmtId="0" fontId="23" fillId="50" borderId="7" xfId="166" applyFont="1" applyFill="1" applyBorder="1" applyAlignment="1">
      <alignment wrapText="1"/>
    </xf>
    <xf numFmtId="4" fontId="23" fillId="50" borderId="7" xfId="166" applyNumberFormat="1" applyFont="1" applyFill="1" applyBorder="1" applyAlignment="1">
      <alignment horizontal="right" wrapText="1"/>
    </xf>
    <xf numFmtId="0" fontId="23" fillId="50" borderId="7" xfId="166" applyFont="1" applyFill="1" applyBorder="1" applyAlignment="1">
      <alignment horizontal="right" wrapText="1"/>
    </xf>
    <xf numFmtId="0" fontId="23" fillId="59" borderId="7" xfId="166" applyFont="1" applyFill="1" applyBorder="1" applyAlignment="1">
      <alignment wrapText="1"/>
    </xf>
    <xf numFmtId="0" fontId="23" fillId="59" borderId="7" xfId="166" applyFont="1" applyFill="1" applyBorder="1" applyAlignment="1">
      <alignment horizontal="right" wrapText="1"/>
    </xf>
    <xf numFmtId="4" fontId="23" fillId="59" borderId="7" xfId="166" applyNumberFormat="1" applyFont="1" applyFill="1" applyBorder="1" applyAlignment="1">
      <alignment horizontal="right" wrapText="1"/>
    </xf>
    <xf numFmtId="0" fontId="23" fillId="64" borderId="7" xfId="166" applyFont="1" applyFill="1" applyBorder="1" applyAlignment="1">
      <alignment wrapText="1"/>
    </xf>
    <xf numFmtId="0" fontId="23" fillId="64" borderId="7" xfId="166" applyFont="1" applyFill="1" applyBorder="1" applyAlignment="1">
      <alignment horizontal="right" wrapText="1"/>
    </xf>
    <xf numFmtId="4" fontId="23" fillId="64" borderId="7" xfId="166" applyNumberFormat="1" applyFont="1" applyFill="1" applyBorder="1" applyAlignment="1">
      <alignment horizontal="right" wrapText="1"/>
    </xf>
    <xf numFmtId="0" fontId="23" fillId="63" borderId="7" xfId="166" applyFont="1" applyFill="1" applyBorder="1" applyAlignment="1">
      <alignment wrapText="1"/>
    </xf>
    <xf numFmtId="0" fontId="23" fillId="63" borderId="7" xfId="166" applyFont="1" applyFill="1" applyBorder="1" applyAlignment="1">
      <alignment horizontal="right" wrapText="1"/>
    </xf>
    <xf numFmtId="4" fontId="23" fillId="63" borderId="7" xfId="166" applyNumberFormat="1" applyFont="1" applyFill="1" applyBorder="1" applyAlignment="1">
      <alignment horizontal="right" wrapText="1"/>
    </xf>
    <xf numFmtId="0" fontId="23" fillId="60" borderId="7" xfId="166" applyFont="1" applyFill="1" applyBorder="1" applyAlignment="1">
      <alignment wrapText="1"/>
    </xf>
    <xf numFmtId="4" fontId="23" fillId="60" borderId="7" xfId="166" applyNumberFormat="1" applyFont="1" applyFill="1" applyBorder="1" applyAlignment="1">
      <alignment horizontal="right" wrapText="1"/>
    </xf>
    <xf numFmtId="0" fontId="23" fillId="60" borderId="7" xfId="166" applyFont="1" applyFill="1" applyBorder="1" applyAlignment="1">
      <alignment horizontal="right" wrapText="1"/>
    </xf>
    <xf numFmtId="0" fontId="23" fillId="62" borderId="7" xfId="166" applyFont="1" applyFill="1" applyBorder="1" applyAlignment="1">
      <alignment wrapText="1"/>
    </xf>
    <xf numFmtId="4" fontId="23" fillId="62" borderId="7" xfId="166" applyNumberFormat="1" applyFont="1" applyFill="1" applyBorder="1" applyAlignment="1">
      <alignment horizontal="right" wrapText="1"/>
    </xf>
    <xf numFmtId="0" fontId="23" fillId="62" borderId="7" xfId="166" applyFont="1" applyFill="1" applyBorder="1" applyAlignment="1">
      <alignment horizontal="right" wrapText="1"/>
    </xf>
    <xf numFmtId="0" fontId="2" fillId="0" borderId="0" xfId="167"/>
    <xf numFmtId="0" fontId="23" fillId="0" borderId="0" xfId="167" applyFont="1" applyAlignment="1">
      <alignment wrapText="1"/>
    </xf>
    <xf numFmtId="0" fontId="24" fillId="0" borderId="7" xfId="167" applyFont="1" applyBorder="1" applyAlignment="1">
      <alignment horizontal="center" vertical="center" wrapText="1"/>
    </xf>
    <xf numFmtId="4" fontId="23" fillId="4" borderId="7" xfId="167" applyNumberFormat="1" applyFont="1" applyFill="1" applyBorder="1" applyAlignment="1">
      <alignment horizontal="right" wrapText="1"/>
    </xf>
    <xf numFmtId="0" fontId="23" fillId="4" borderId="7" xfId="167" applyFont="1" applyFill="1" applyBorder="1" applyAlignment="1">
      <alignment horizontal="right" wrapText="1"/>
    </xf>
    <xf numFmtId="10" fontId="2" fillId="0" borderId="0" xfId="167" applyNumberFormat="1"/>
    <xf numFmtId="10" fontId="19" fillId="2" borderId="2" xfId="107" applyNumberFormat="1" applyFont="1" applyFill="1" applyBorder="1" applyAlignment="1">
      <alignment horizontal="center" vertical="center" wrapText="1"/>
    </xf>
    <xf numFmtId="169" fontId="0" fillId="0" borderId="2" xfId="115" applyNumberFormat="1" applyFont="1" applyFill="1" applyBorder="1" applyAlignment="1">
      <alignment horizontal="center" vertical="center"/>
    </xf>
    <xf numFmtId="1" fontId="0" fillId="0" borderId="2" xfId="115" applyNumberFormat="1" applyFont="1" applyFill="1" applyBorder="1" applyAlignment="1">
      <alignment horizontal="center" vertical="center"/>
    </xf>
    <xf numFmtId="1" fontId="0" fillId="0" borderId="2" xfId="115" applyNumberFormat="1" applyFont="1" applyFill="1" applyBorder="1" applyAlignment="1">
      <alignment horizontal="center"/>
    </xf>
    <xf numFmtId="0" fontId="0" fillId="5" borderId="2" xfId="0" applyFill="1" applyBorder="1"/>
    <xf numFmtId="0" fontId="0" fillId="5" borderId="2" xfId="0" applyFill="1" applyBorder="1" applyAlignment="1">
      <alignment horizontal="center" vertical="center"/>
    </xf>
    <xf numFmtId="0" fontId="0" fillId="5" borderId="2" xfId="0" applyFill="1" applyBorder="1" applyAlignment="1">
      <alignment horizontal="center"/>
    </xf>
    <xf numFmtId="1" fontId="0" fillId="5" borderId="2" xfId="0" applyNumberFormat="1" applyFill="1" applyBorder="1" applyAlignment="1">
      <alignment horizontal="center" vertical="center"/>
    </xf>
    <xf numFmtId="1" fontId="43" fillId="5" borderId="2" xfId="0" applyNumberFormat="1" applyFont="1" applyFill="1" applyBorder="1" applyAlignment="1">
      <alignment horizontal="center" vertical="center"/>
    </xf>
    <xf numFmtId="0" fontId="0" fillId="5" borderId="0" xfId="0" applyFill="1"/>
    <xf numFmtId="43" fontId="0" fillId="0" borderId="2" xfId="107" applyNumberFormat="1" applyFont="1" applyBorder="1" applyAlignment="1">
      <alignment horizontal="center" vertical="center"/>
    </xf>
    <xf numFmtId="169" fontId="34" fillId="2" borderId="24" xfId="115" applyNumberFormat="1" applyFont="1" applyFill="1" applyBorder="1" applyAlignment="1">
      <alignment horizontal="center" vertical="center"/>
    </xf>
    <xf numFmtId="9" fontId="34" fillId="2" borderId="24" xfId="107" applyFont="1" applyFill="1" applyBorder="1" applyAlignment="1">
      <alignment horizontal="center" vertical="center"/>
    </xf>
    <xf numFmtId="169" fontId="34" fillId="2" borderId="25" xfId="115" applyNumberFormat="1" applyFont="1" applyFill="1" applyBorder="1" applyAlignment="1">
      <alignment horizontal="center" vertical="center"/>
    </xf>
    <xf numFmtId="0" fontId="1" fillId="0" borderId="0" xfId="168"/>
    <xf numFmtId="0" fontId="23" fillId="0" borderId="0" xfId="168" applyFont="1" applyAlignment="1">
      <alignment wrapText="1"/>
    </xf>
    <xf numFmtId="0" fontId="24" fillId="0" borderId="7" xfId="168" applyFont="1" applyBorder="1" applyAlignment="1">
      <alignment horizontal="center" vertical="center" wrapText="1"/>
    </xf>
    <xf numFmtId="0" fontId="23" fillId="4" borderId="7" xfId="168" applyFont="1" applyFill="1" applyBorder="1" applyAlignment="1">
      <alignment wrapText="1"/>
    </xf>
    <xf numFmtId="4" fontId="23" fillId="4" borderId="7" xfId="168" applyNumberFormat="1" applyFont="1" applyFill="1" applyBorder="1" applyAlignment="1">
      <alignment horizontal="right" wrapText="1"/>
    </xf>
    <xf numFmtId="0" fontId="23" fillId="4" borderId="7" xfId="168" applyFont="1" applyFill="1" applyBorder="1" applyAlignment="1">
      <alignment horizontal="right" wrapText="1"/>
    </xf>
    <xf numFmtId="0" fontId="23" fillId="58" borderId="7" xfId="168" applyFont="1" applyFill="1" applyBorder="1" applyAlignment="1">
      <alignment wrapText="1"/>
    </xf>
    <xf numFmtId="4" fontId="23" fillId="58" borderId="7" xfId="168" applyNumberFormat="1" applyFont="1" applyFill="1" applyBorder="1" applyAlignment="1">
      <alignment horizontal="right" wrapText="1"/>
    </xf>
    <xf numFmtId="0" fontId="23" fillId="58" borderId="7" xfId="168" applyFont="1" applyFill="1" applyBorder="1" applyAlignment="1">
      <alignment horizontal="right" wrapText="1"/>
    </xf>
    <xf numFmtId="0" fontId="1" fillId="58" borderId="0" xfId="168" applyFill="1"/>
    <xf numFmtId="0" fontId="23" fillId="59" borderId="7" xfId="168" applyFont="1" applyFill="1" applyBorder="1" applyAlignment="1">
      <alignment wrapText="1"/>
    </xf>
    <xf numFmtId="4" fontId="23" fillId="59" borderId="7" xfId="168" applyNumberFormat="1" applyFont="1" applyFill="1" applyBorder="1" applyAlignment="1">
      <alignment horizontal="right" wrapText="1"/>
    </xf>
    <xf numFmtId="0" fontId="23" fillId="59" borderId="7" xfId="168" applyFont="1" applyFill="1" applyBorder="1" applyAlignment="1">
      <alignment horizontal="right" wrapText="1"/>
    </xf>
    <xf numFmtId="0" fontId="1" fillId="59" borderId="0" xfId="168" applyFill="1"/>
    <xf numFmtId="0" fontId="23" fillId="61" borderId="7" xfId="168" applyFont="1" applyFill="1" applyBorder="1" applyAlignment="1">
      <alignment wrapText="1"/>
    </xf>
    <xf numFmtId="0" fontId="23" fillId="61" borderId="7" xfId="168" applyFont="1" applyFill="1" applyBorder="1" applyAlignment="1">
      <alignment horizontal="right" wrapText="1"/>
    </xf>
    <xf numFmtId="4" fontId="23" fillId="61" borderId="7" xfId="168" applyNumberFormat="1" applyFont="1" applyFill="1" applyBorder="1" applyAlignment="1">
      <alignment horizontal="right" wrapText="1"/>
    </xf>
    <xf numFmtId="0" fontId="1" fillId="61" borderId="0" xfId="168" applyFill="1"/>
    <xf numFmtId="0" fontId="23" fillId="63" borderId="7" xfId="168" applyFont="1" applyFill="1" applyBorder="1" applyAlignment="1">
      <alignment wrapText="1"/>
    </xf>
    <xf numFmtId="0" fontId="23" fillId="63" borderId="7" xfId="168" applyFont="1" applyFill="1" applyBorder="1" applyAlignment="1">
      <alignment horizontal="right" wrapText="1"/>
    </xf>
    <xf numFmtId="4" fontId="23" fillId="63" borderId="7" xfId="168" applyNumberFormat="1" applyFont="1" applyFill="1" applyBorder="1" applyAlignment="1">
      <alignment horizontal="right" wrapText="1"/>
    </xf>
    <xf numFmtId="0" fontId="1" fillId="63" borderId="0" xfId="168" applyFill="1"/>
    <xf numFmtId="0" fontId="23" fillId="60" borderId="7" xfId="168" applyFont="1" applyFill="1" applyBorder="1" applyAlignment="1">
      <alignment wrapText="1"/>
    </xf>
    <xf numFmtId="4" fontId="23" fillId="60" borderId="7" xfId="168" applyNumberFormat="1" applyFont="1" applyFill="1" applyBorder="1" applyAlignment="1">
      <alignment horizontal="right" wrapText="1"/>
    </xf>
    <xf numFmtId="0" fontId="23" fillId="60" borderId="7" xfId="168" applyFont="1" applyFill="1" applyBorder="1" applyAlignment="1">
      <alignment horizontal="right" wrapText="1"/>
    </xf>
    <xf numFmtId="0" fontId="1" fillId="60" borderId="0" xfId="168" applyFill="1"/>
    <xf numFmtId="0" fontId="23" fillId="62" borderId="7" xfId="168" applyFont="1" applyFill="1" applyBorder="1" applyAlignment="1">
      <alignment wrapText="1"/>
    </xf>
    <xf numFmtId="4" fontId="23" fillId="62" borderId="7" xfId="168" applyNumberFormat="1" applyFont="1" applyFill="1" applyBorder="1" applyAlignment="1">
      <alignment horizontal="right" wrapText="1"/>
    </xf>
    <xf numFmtId="0" fontId="23" fillId="62" borderId="7" xfId="168" applyFont="1" applyFill="1" applyBorder="1" applyAlignment="1">
      <alignment horizontal="right" wrapText="1"/>
    </xf>
    <xf numFmtId="0" fontId="1" fillId="62" borderId="0" xfId="168" applyFill="1"/>
    <xf numFmtId="44" fontId="6" fillId="61" borderId="0" xfId="108" applyFont="1" applyFill="1" applyAlignment="1">
      <alignment vertical="center"/>
    </xf>
    <xf numFmtId="44" fontId="2" fillId="0" borderId="0" xfId="108" applyFont="1"/>
    <xf numFmtId="44" fontId="6" fillId="63" borderId="0" xfId="108" applyFont="1" applyFill="1" applyAlignment="1">
      <alignment vertical="center"/>
    </xf>
    <xf numFmtId="44" fontId="6" fillId="59" borderId="0" xfId="108" applyFont="1" applyFill="1" applyAlignment="1">
      <alignment vertical="center"/>
    </xf>
    <xf numFmtId="44" fontId="6" fillId="60" borderId="0" xfId="108" applyFont="1" applyFill="1" applyAlignment="1">
      <alignment vertical="center"/>
    </xf>
    <xf numFmtId="44" fontId="6" fillId="62" borderId="0" xfId="108" applyFont="1" applyFill="1" applyAlignment="1">
      <alignment vertical="center"/>
    </xf>
    <xf numFmtId="9" fontId="34" fillId="5" borderId="2" xfId="107" applyFont="1" applyFill="1" applyBorder="1" applyAlignment="1">
      <alignment horizontal="center" vertical="center"/>
    </xf>
    <xf numFmtId="9" fontId="34" fillId="8" borderId="2" xfId="107" applyFont="1" applyFill="1" applyBorder="1" applyAlignment="1">
      <alignment horizontal="center" vertical="center"/>
    </xf>
    <xf numFmtId="169" fontId="62" fillId="0" borderId="0" xfId="0" applyNumberFormat="1" applyFont="1"/>
    <xf numFmtId="0" fontId="19" fillId="2" borderId="2" xfId="0" applyFont="1" applyFill="1" applyBorder="1" applyAlignment="1">
      <alignment horizontal="center" vertical="center"/>
    </xf>
    <xf numFmtId="0" fontId="19" fillId="2" borderId="2" xfId="0" applyFont="1" applyFill="1" applyBorder="1" applyAlignment="1">
      <alignment horizontal="center" vertical="center" wrapText="1"/>
    </xf>
    <xf numFmtId="2" fontId="18" fillId="0" borderId="2" xfId="109" applyNumberFormat="1" applyFont="1" applyBorder="1" applyAlignment="1">
      <alignment horizontal="center" vertical="center" wrapText="1"/>
    </xf>
    <xf numFmtId="0" fontId="16" fillId="0" borderId="2" xfId="0" applyFont="1" applyBorder="1" applyAlignment="1">
      <alignment horizontal="left" vertical="center"/>
    </xf>
    <xf numFmtId="0" fontId="16" fillId="0" borderId="1" xfId="0" applyFont="1" applyBorder="1" applyAlignment="1">
      <alignment horizontal="left" vertical="center"/>
    </xf>
    <xf numFmtId="2" fontId="19" fillId="0" borderId="2" xfId="109" applyNumberFormat="1" applyFont="1" applyBorder="1" applyAlignment="1">
      <alignment horizontal="center" vertical="center" wrapText="1"/>
    </xf>
    <xf numFmtId="2" fontId="19" fillId="0" borderId="1" xfId="109" applyNumberFormat="1" applyFont="1" applyBorder="1" applyAlignment="1">
      <alignment horizontal="center" vertical="center" wrapText="1"/>
    </xf>
    <xf numFmtId="14" fontId="0" fillId="0" borderId="2" xfId="0" applyNumberFormat="1" applyBorder="1" applyAlignment="1">
      <alignment horizontal="center" vertical="top"/>
    </xf>
    <xf numFmtId="14" fontId="0" fillId="0" borderId="1" xfId="0" applyNumberFormat="1" applyBorder="1" applyAlignment="1">
      <alignment horizontal="center" vertical="top"/>
    </xf>
    <xf numFmtId="2" fontId="19" fillId="0" borderId="2" xfId="109" applyNumberFormat="1" applyFont="1" applyBorder="1" applyAlignment="1">
      <alignment horizontal="left" vertical="center" wrapText="1"/>
    </xf>
    <xf numFmtId="0" fontId="23" fillId="0" borderId="0" xfId="117" applyFont="1" applyAlignment="1">
      <alignment horizontal="left" wrapText="1"/>
    </xf>
    <xf numFmtId="0" fontId="25" fillId="0" borderId="0" xfId="117" applyFont="1" applyAlignment="1">
      <alignment wrapText="1"/>
    </xf>
    <xf numFmtId="0" fontId="23" fillId="0" borderId="0" xfId="118" applyFont="1" applyAlignment="1">
      <alignment horizontal="left" wrapText="1"/>
    </xf>
    <xf numFmtId="0" fontId="25" fillId="0" borderId="0" xfId="118" applyFont="1" applyAlignment="1">
      <alignment wrapText="1"/>
    </xf>
    <xf numFmtId="0" fontId="16" fillId="0" borderId="2" xfId="0" applyFont="1" applyBorder="1" applyAlignment="1">
      <alignment horizontal="center"/>
    </xf>
    <xf numFmtId="0" fontId="42" fillId="14" borderId="2" xfId="0" applyFont="1" applyFill="1" applyBorder="1" applyAlignment="1">
      <alignment horizontal="center" vertical="center"/>
    </xf>
    <xf numFmtId="0" fontId="0" fillId="14" borderId="2" xfId="0" applyFill="1" applyBorder="1" applyAlignment="1">
      <alignment horizontal="center" vertical="center"/>
    </xf>
    <xf numFmtId="0" fontId="25" fillId="0" borderId="0" xfId="165" applyFont="1" applyAlignment="1">
      <alignment wrapText="1"/>
    </xf>
    <xf numFmtId="0" fontId="23" fillId="0" borderId="0" xfId="165" applyFont="1" applyAlignment="1">
      <alignment horizontal="left" wrapText="1"/>
    </xf>
    <xf numFmtId="0" fontId="23" fillId="0" borderId="0" xfId="153" applyFont="1" applyAlignment="1">
      <alignment horizontal="left" vertical="center" wrapText="1"/>
    </xf>
    <xf numFmtId="0" fontId="25" fillId="0" borderId="0" xfId="153" applyFont="1" applyAlignment="1">
      <alignment vertical="center" wrapText="1"/>
    </xf>
    <xf numFmtId="0" fontId="25" fillId="0" borderId="0" xfId="166" applyFont="1" applyAlignment="1">
      <alignment wrapText="1"/>
    </xf>
    <xf numFmtId="0" fontId="23" fillId="0" borderId="0" xfId="166" applyFont="1" applyAlignment="1">
      <alignment horizontal="left" wrapText="1"/>
    </xf>
    <xf numFmtId="0" fontId="32" fillId="2" borderId="2" xfId="0" applyFont="1" applyFill="1" applyBorder="1" applyAlignment="1">
      <alignment horizontal="center" vertical="center" wrapText="1"/>
    </xf>
    <xf numFmtId="0" fontId="31" fillId="2" borderId="2" xfId="0" applyFont="1" applyFill="1" applyBorder="1" applyAlignment="1">
      <alignment horizontal="center" vertical="center" wrapText="1"/>
    </xf>
    <xf numFmtId="0" fontId="29" fillId="0" borderId="23" xfId="0" applyFont="1" applyBorder="1" applyAlignment="1">
      <alignment horizontal="center" vertical="center" wrapText="1"/>
    </xf>
    <xf numFmtId="0" fontId="29" fillId="0" borderId="24" xfId="0" applyFont="1" applyBorder="1" applyAlignment="1">
      <alignment horizontal="center" vertical="center" wrapText="1"/>
    </xf>
    <xf numFmtId="0" fontId="29" fillId="0" borderId="19" xfId="0" applyFont="1" applyBorder="1" applyAlignment="1">
      <alignment horizontal="center" vertical="center" wrapText="1"/>
    </xf>
    <xf numFmtId="0" fontId="29" fillId="0" borderId="25" xfId="0" applyFont="1" applyBorder="1" applyAlignment="1">
      <alignment horizontal="center" vertical="center" wrapText="1"/>
    </xf>
    <xf numFmtId="0" fontId="29" fillId="2" borderId="2"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32" fillId="2" borderId="23" xfId="0" applyFont="1" applyFill="1" applyBorder="1" applyAlignment="1">
      <alignment horizontal="center" vertical="center" wrapText="1"/>
    </xf>
    <xf numFmtId="0" fontId="32" fillId="2" borderId="24" xfId="0" applyFont="1" applyFill="1" applyBorder="1" applyAlignment="1">
      <alignment horizontal="center" vertical="center" wrapText="1"/>
    </xf>
    <xf numFmtId="0" fontId="30" fillId="2" borderId="3" xfId="0" applyFont="1" applyFill="1" applyBorder="1" applyAlignment="1">
      <alignment horizontal="center" vertical="center" wrapText="1"/>
    </xf>
    <xf numFmtId="0" fontId="30" fillId="2" borderId="4" xfId="0" applyFont="1" applyFill="1" applyBorder="1" applyAlignment="1">
      <alignment horizontal="center" vertical="center" wrapText="1"/>
    </xf>
    <xf numFmtId="0" fontId="30" fillId="2" borderId="5" xfId="0" applyFont="1" applyFill="1" applyBorder="1" applyAlignment="1">
      <alignment horizontal="center" vertical="center" wrapText="1"/>
    </xf>
    <xf numFmtId="0" fontId="30" fillId="2" borderId="3" xfId="0" applyFont="1" applyFill="1" applyBorder="1" applyAlignment="1">
      <alignment horizontal="center" vertical="center"/>
    </xf>
    <xf numFmtId="0" fontId="28" fillId="0" borderId="0" xfId="0" applyFont="1" applyAlignment="1">
      <alignment horizontal="center" vertical="center" wrapText="1"/>
    </xf>
    <xf numFmtId="0" fontId="30" fillId="0" borderId="12" xfId="0" applyFont="1" applyBorder="1" applyAlignment="1">
      <alignment horizontal="center" vertical="center" wrapText="1"/>
    </xf>
    <xf numFmtId="0" fontId="30" fillId="0" borderId="13" xfId="0" applyFont="1" applyBorder="1" applyAlignment="1">
      <alignment horizontal="center" vertical="center" wrapText="1"/>
    </xf>
    <xf numFmtId="0" fontId="30" fillId="0" borderId="14" xfId="0" applyFont="1" applyBorder="1" applyAlignment="1">
      <alignment horizontal="center" vertical="center" wrapText="1"/>
    </xf>
    <xf numFmtId="0" fontId="30" fillId="0" borderId="15" xfId="0" applyFont="1" applyBorder="1" applyAlignment="1">
      <alignment horizontal="center" vertical="center" wrapText="1"/>
    </xf>
    <xf numFmtId="0" fontId="30" fillId="0" borderId="18" xfId="0" applyFont="1" applyBorder="1" applyAlignment="1">
      <alignment horizontal="center" vertical="center" wrapText="1"/>
    </xf>
    <xf numFmtId="0" fontId="30" fillId="0" borderId="20" xfId="0" applyFont="1" applyBorder="1" applyAlignment="1">
      <alignment horizontal="center" vertical="center" wrapText="1"/>
    </xf>
    <xf numFmtId="0" fontId="30" fillId="0" borderId="16" xfId="0" applyFont="1" applyBorder="1" applyAlignment="1">
      <alignment horizontal="center" vertical="center" wrapText="1"/>
    </xf>
    <xf numFmtId="0" fontId="30" fillId="0" borderId="0" xfId="0" applyFont="1" applyAlignment="1">
      <alignment horizontal="center" vertical="center" wrapText="1"/>
    </xf>
    <xf numFmtId="0" fontId="30" fillId="0" borderId="21" xfId="0" applyFont="1" applyBorder="1" applyAlignment="1">
      <alignment horizontal="center" vertical="center" wrapText="1"/>
    </xf>
    <xf numFmtId="0" fontId="30" fillId="2" borderId="17" xfId="0" applyFont="1" applyFill="1" applyBorder="1" applyAlignment="1">
      <alignment horizontal="center" vertical="center" wrapText="1"/>
    </xf>
    <xf numFmtId="0" fontId="30" fillId="2" borderId="19" xfId="0" applyFont="1" applyFill="1" applyBorder="1" applyAlignment="1">
      <alignment horizontal="center" vertical="center" wrapText="1"/>
    </xf>
    <xf numFmtId="0" fontId="23" fillId="0" borderId="0" xfId="114" applyFont="1" applyAlignment="1">
      <alignment horizontal="left" wrapText="1"/>
    </xf>
    <xf numFmtId="0" fontId="25" fillId="0" borderId="0" xfId="114" applyFont="1" applyAlignment="1">
      <alignment wrapText="1"/>
    </xf>
    <xf numFmtId="0" fontId="23" fillId="0" borderId="0" xfId="116" applyFont="1" applyAlignment="1">
      <alignment horizontal="left" wrapText="1"/>
    </xf>
    <xf numFmtId="0" fontId="25" fillId="0" borderId="0" xfId="116" applyFont="1" applyAlignment="1">
      <alignment wrapText="1"/>
    </xf>
    <xf numFmtId="0" fontId="25" fillId="0" borderId="0" xfId="113" applyFont="1" applyAlignment="1">
      <alignment wrapText="1"/>
    </xf>
    <xf numFmtId="0" fontId="23" fillId="0" borderId="0" xfId="113" applyFont="1" applyAlignment="1">
      <alignment horizontal="left" wrapText="1"/>
    </xf>
    <xf numFmtId="0" fontId="25" fillId="0" borderId="0" xfId="167" applyFont="1" applyAlignment="1">
      <alignment wrapText="1"/>
    </xf>
    <xf numFmtId="0" fontId="23" fillId="0" borderId="0" xfId="167" applyFont="1" applyAlignment="1">
      <alignment horizontal="left" wrapText="1"/>
    </xf>
    <xf numFmtId="0" fontId="23" fillId="0" borderId="0" xfId="168" applyFont="1" applyAlignment="1">
      <alignment horizontal="left" wrapText="1"/>
    </xf>
    <xf numFmtId="0" fontId="25" fillId="0" borderId="0" xfId="168" applyFont="1" applyAlignment="1">
      <alignment wrapText="1"/>
    </xf>
    <xf numFmtId="0" fontId="25" fillId="0" borderId="0" xfId="163" applyFont="1" applyAlignment="1">
      <alignment wrapText="1"/>
    </xf>
    <xf numFmtId="0" fontId="23" fillId="0" borderId="0" xfId="163" applyFont="1" applyAlignment="1">
      <alignment horizontal="left" wrapText="1"/>
    </xf>
  </cellXfs>
  <cellStyles count="169">
    <cellStyle name="20% - Énfasis1" xfId="136" builtinId="30" customBuiltin="1"/>
    <cellStyle name="20% - Énfasis2" xfId="139" builtinId="34" customBuiltin="1"/>
    <cellStyle name="20% - Énfasis3" xfId="142" builtinId="38" customBuiltin="1"/>
    <cellStyle name="20% - Énfasis4" xfId="145" builtinId="42" customBuiltin="1"/>
    <cellStyle name="20% - Énfasis5" xfId="148" builtinId="46" customBuiltin="1"/>
    <cellStyle name="20% - Énfasis6" xfId="151" builtinId="50" customBuiltin="1"/>
    <cellStyle name="40% - Énfasis1" xfId="137" builtinId="31" customBuiltin="1"/>
    <cellStyle name="40% - Énfasis2" xfId="140" builtinId="35" customBuiltin="1"/>
    <cellStyle name="40% - Énfasis3" xfId="143" builtinId="39" customBuiltin="1"/>
    <cellStyle name="40% - Énfasis4" xfId="146" builtinId="43" customBuiltin="1"/>
    <cellStyle name="40% - Énfasis5" xfId="149" builtinId="47" customBuiltin="1"/>
    <cellStyle name="40% - Énfasis6" xfId="152" builtinId="51" customBuiltin="1"/>
    <cellStyle name="60% - Énfasis1 2" xfId="157" xr:uid="{00000000-0005-0000-0000-00000C000000}"/>
    <cellStyle name="60% - Énfasis2 2" xfId="158" xr:uid="{00000000-0005-0000-0000-00000D000000}"/>
    <cellStyle name="60% - Énfasis3 2" xfId="159" xr:uid="{00000000-0005-0000-0000-00000E000000}"/>
    <cellStyle name="60% - Énfasis4 2" xfId="160" xr:uid="{00000000-0005-0000-0000-00000F000000}"/>
    <cellStyle name="60% - Énfasis5 2" xfId="161" xr:uid="{00000000-0005-0000-0000-000010000000}"/>
    <cellStyle name="60% - Énfasis6 2" xfId="162" xr:uid="{00000000-0005-0000-0000-000011000000}"/>
    <cellStyle name="Bueno" xfId="125" builtinId="26" customBuiltin="1"/>
    <cellStyle name="Cálculo" xfId="129" builtinId="22" customBuiltin="1"/>
    <cellStyle name="Celda de comprobación" xfId="131" builtinId="23" customBuiltin="1"/>
    <cellStyle name="Celda vinculada" xfId="130" builtinId="24" customBuiltin="1"/>
    <cellStyle name="Encabezado 1" xfId="121" builtinId="16" customBuiltin="1"/>
    <cellStyle name="Encabezado 4" xfId="124" builtinId="19" customBuiltin="1"/>
    <cellStyle name="Énfasis1" xfId="135" builtinId="29" customBuiltin="1"/>
    <cellStyle name="Énfasis2" xfId="138" builtinId="33" customBuiltin="1"/>
    <cellStyle name="Énfasis3" xfId="141" builtinId="37" customBuiltin="1"/>
    <cellStyle name="Énfasis4" xfId="144" builtinId="41" customBuiltin="1"/>
    <cellStyle name="Énfasis5" xfId="147" builtinId="45" customBuiltin="1"/>
    <cellStyle name="Énfasis6" xfId="150" builtinId="49" customBuiltin="1"/>
    <cellStyle name="Entrada" xfId="127" builtinId="20" customBuiltin="1"/>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xfId="31" builtinId="8" hidden="1"/>
    <cellStyle name="Hipervínculo" xfId="33" builtinId="8" hidden="1"/>
    <cellStyle name="Hipervínculo" xfId="35" builtinId="8" hidden="1"/>
    <cellStyle name="Hipervínculo" xfId="37" builtinId="8" hidden="1"/>
    <cellStyle name="Hipervínculo" xfId="39" builtinId="8" hidden="1"/>
    <cellStyle name="Hipervínculo" xfId="41" builtinId="8" hidden="1"/>
    <cellStyle name="Hipervínculo" xfId="43" builtinId="8" hidden="1"/>
    <cellStyle name="Hipervínculo" xfId="45" builtinId="8" hidden="1"/>
    <cellStyle name="Hipervínculo" xfId="47" builtinId="8" hidden="1"/>
    <cellStyle name="Hipervínculo" xfId="49" builtinId="8" hidden="1"/>
    <cellStyle name="Hipervínculo" xfId="51" builtinId="8" hidden="1"/>
    <cellStyle name="Hipervínculo" xfId="53" builtinId="8" hidden="1"/>
    <cellStyle name="Hipervínculo" xfId="55" builtinId="8" hidden="1"/>
    <cellStyle name="Hipervínculo" xfId="57" builtinId="8" hidden="1"/>
    <cellStyle name="Hipervínculo" xfId="59" builtinId="8" hidden="1"/>
    <cellStyle name="Hipervínculo" xfId="61" builtinId="8" hidden="1"/>
    <cellStyle name="Hipervínculo" xfId="63" builtinId="8" hidden="1"/>
    <cellStyle name="Hipervínculo" xfId="65" builtinId="8" hidden="1"/>
    <cellStyle name="Hipervínculo" xfId="67" builtinId="8" hidden="1"/>
    <cellStyle name="Hipervínculo" xfId="69" builtinId="8" hidden="1"/>
    <cellStyle name="Hipervínculo" xfId="71" builtinId="8" hidden="1"/>
    <cellStyle name="Hipervínculo" xfId="73" builtinId="8" hidden="1"/>
    <cellStyle name="Hipervínculo" xfId="75" builtinId="8" hidden="1"/>
    <cellStyle name="Hipervínculo" xfId="77" builtinId="8" hidden="1"/>
    <cellStyle name="Hipervínculo" xfId="79" builtinId="8" hidden="1"/>
    <cellStyle name="Hipervínculo" xfId="81" builtinId="8" hidden="1"/>
    <cellStyle name="Hipervínculo" xfId="83" builtinId="8" hidden="1"/>
    <cellStyle name="Hipervínculo" xfId="85" builtinId="8" hidden="1"/>
    <cellStyle name="Hipervínculo" xfId="87" builtinId="8" hidden="1"/>
    <cellStyle name="Hipervínculo" xfId="89" builtinId="8" hidden="1"/>
    <cellStyle name="Hipervínculo" xfId="91" builtinId="8" hidden="1"/>
    <cellStyle name="Hipervínculo" xfId="93" builtinId="8" hidden="1"/>
    <cellStyle name="Hipervínculo" xfId="95" builtinId="8" hidden="1"/>
    <cellStyle name="Hipervínculo" xfId="97" builtinId="8" hidden="1"/>
    <cellStyle name="Hipervínculo" xfId="99" builtinId="8" hidden="1"/>
    <cellStyle name="Hipervínculo" xfId="101" builtinId="8" hidden="1"/>
    <cellStyle name="Hipervínculo" xfId="103" builtinId="8" hidden="1"/>
    <cellStyle name="Hipervínculo" xfId="105"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Hipervínculo visitado" xfId="32" builtinId="9" hidden="1"/>
    <cellStyle name="Hipervínculo visitado" xfId="34" builtinId="9" hidden="1"/>
    <cellStyle name="Hipervínculo visitado" xfId="36" builtinId="9" hidden="1"/>
    <cellStyle name="Hipervínculo visitado" xfId="38" builtinId="9" hidden="1"/>
    <cellStyle name="Hipervínculo visitado" xfId="40" builtinId="9" hidden="1"/>
    <cellStyle name="Hipervínculo visitado" xfId="42" builtinId="9" hidden="1"/>
    <cellStyle name="Hipervínculo visitado" xfId="44" builtinId="9" hidden="1"/>
    <cellStyle name="Hipervínculo visitado" xfId="46" builtinId="9" hidden="1"/>
    <cellStyle name="Hipervínculo visitado" xfId="48" builtinId="9" hidden="1"/>
    <cellStyle name="Hipervínculo visitado" xfId="50" builtinId="9" hidden="1"/>
    <cellStyle name="Hipervínculo visitado" xfId="52" builtinId="9" hidden="1"/>
    <cellStyle name="Hipervínculo visitado" xfId="54" builtinId="9" hidden="1"/>
    <cellStyle name="Hipervínculo visitado" xfId="56" builtinId="9" hidden="1"/>
    <cellStyle name="Hipervínculo visitado" xfId="58" builtinId="9" hidden="1"/>
    <cellStyle name="Hipervínculo visitado" xfId="60" builtinId="9" hidden="1"/>
    <cellStyle name="Hipervínculo visitado" xfId="62" builtinId="9" hidden="1"/>
    <cellStyle name="Hipervínculo visitado" xfId="64" builtinId="9" hidden="1"/>
    <cellStyle name="Hipervínculo visitado" xfId="66" builtinId="9" hidden="1"/>
    <cellStyle name="Hipervínculo visitado" xfId="68" builtinId="9" hidden="1"/>
    <cellStyle name="Hipervínculo visitado" xfId="70" builtinId="9" hidden="1"/>
    <cellStyle name="Hipervínculo visitado" xfId="72" builtinId="9" hidden="1"/>
    <cellStyle name="Hipervínculo visitado" xfId="74" builtinId="9" hidden="1"/>
    <cellStyle name="Hipervínculo visitado" xfId="76" builtinId="9" hidden="1"/>
    <cellStyle name="Hipervínculo visitado" xfId="78" builtinId="9" hidden="1"/>
    <cellStyle name="Hipervínculo visitado" xfId="80" builtinId="9" hidden="1"/>
    <cellStyle name="Hipervínculo visitado" xfId="82" builtinId="9" hidden="1"/>
    <cellStyle name="Hipervínculo visitado" xfId="84" builtinId="9" hidden="1"/>
    <cellStyle name="Hipervínculo visitado" xfId="86" builtinId="9" hidden="1"/>
    <cellStyle name="Hipervínculo visitado" xfId="88" builtinId="9" hidden="1"/>
    <cellStyle name="Hipervínculo visitado" xfId="90" builtinId="9" hidden="1"/>
    <cellStyle name="Hipervínculo visitado" xfId="92" builtinId="9" hidden="1"/>
    <cellStyle name="Hipervínculo visitado" xfId="94" builtinId="9" hidden="1"/>
    <cellStyle name="Hipervínculo visitado" xfId="96" builtinId="9" hidden="1"/>
    <cellStyle name="Hipervínculo visitado" xfId="98" builtinId="9" hidden="1"/>
    <cellStyle name="Hipervínculo visitado" xfId="100" builtinId="9" hidden="1"/>
    <cellStyle name="Hipervínculo visitado" xfId="102" builtinId="9" hidden="1"/>
    <cellStyle name="Hipervínculo visitado" xfId="104" builtinId="9" hidden="1"/>
    <cellStyle name="Hipervínculo visitado" xfId="106" builtinId="9" hidden="1"/>
    <cellStyle name="Incorrecto" xfId="126" builtinId="27" customBuiltin="1"/>
    <cellStyle name="Millares" xfId="115" builtinId="3"/>
    <cellStyle name="Moneda" xfId="108" builtinId="4"/>
    <cellStyle name="Moneda [0]" xfId="112" builtinId="7"/>
    <cellStyle name="Moneda 2" xfId="120" xr:uid="{00000000-0005-0000-0000-00008D000000}"/>
    <cellStyle name="Neutral 2" xfId="155" xr:uid="{00000000-0005-0000-0000-00008E000000}"/>
    <cellStyle name="Normal" xfId="0" builtinId="0"/>
    <cellStyle name="Normal 10" xfId="153" xr:uid="{00000000-0005-0000-0000-000090000000}"/>
    <cellStyle name="Normal 11" xfId="163" xr:uid="{00000000-0005-0000-0000-000091000000}"/>
    <cellStyle name="Normal 12" xfId="165" xr:uid="{00000000-0005-0000-0000-000092000000}"/>
    <cellStyle name="Normal 13" xfId="166" xr:uid="{00000000-0005-0000-0000-000093000000}"/>
    <cellStyle name="Normal 14" xfId="167" xr:uid="{00000000-0005-0000-0000-000094000000}"/>
    <cellStyle name="Normal 15" xfId="168" xr:uid="{A0D39C4C-1B8A-4A7B-8608-C20E1AD43CC8}"/>
    <cellStyle name="Normal 2" xfId="109" xr:uid="{00000000-0005-0000-0000-000095000000}"/>
    <cellStyle name="Normal 3" xfId="113" xr:uid="{00000000-0005-0000-0000-000096000000}"/>
    <cellStyle name="Normal 4" xfId="111" xr:uid="{00000000-0005-0000-0000-000097000000}"/>
    <cellStyle name="Normal 5" xfId="110" xr:uid="{00000000-0005-0000-0000-000098000000}"/>
    <cellStyle name="Normal 5 2" xfId="119" xr:uid="{00000000-0005-0000-0000-000099000000}"/>
    <cellStyle name="Normal 6" xfId="114" xr:uid="{00000000-0005-0000-0000-00009A000000}"/>
    <cellStyle name="Normal 7" xfId="116" xr:uid="{00000000-0005-0000-0000-00009B000000}"/>
    <cellStyle name="Normal 8" xfId="117" xr:uid="{00000000-0005-0000-0000-00009C000000}"/>
    <cellStyle name="Normal 9" xfId="118" xr:uid="{00000000-0005-0000-0000-00009D000000}"/>
    <cellStyle name="Notas 2" xfId="156" xr:uid="{00000000-0005-0000-0000-00009E000000}"/>
    <cellStyle name="Porcentaje" xfId="107" builtinId="5"/>
    <cellStyle name="Porcentaje 2" xfId="164" xr:uid="{00000000-0005-0000-0000-0000A0000000}"/>
    <cellStyle name="Salida" xfId="128" builtinId="21" customBuiltin="1"/>
    <cellStyle name="Texto de advertencia" xfId="132" builtinId="11" customBuiltin="1"/>
    <cellStyle name="Texto explicativo" xfId="133" builtinId="53" customBuiltin="1"/>
    <cellStyle name="Título 2" xfId="122" builtinId="17" customBuiltin="1"/>
    <cellStyle name="Título 3" xfId="123" builtinId="18" customBuiltin="1"/>
    <cellStyle name="Título 4" xfId="154" xr:uid="{00000000-0005-0000-0000-0000A6000000}"/>
    <cellStyle name="Total" xfId="134" builtinId="25" customBuiltin="1"/>
  </cellStyles>
  <dxfs count="3">
    <dxf>
      <font>
        <b/>
        <i val="0"/>
        <color theme="0"/>
      </font>
      <fill>
        <patternFill>
          <bgColor rgb="FFFF714F"/>
        </patternFill>
      </fill>
    </dxf>
    <dxf>
      <font>
        <b/>
        <i val="0"/>
        <color theme="1" tint="0.24994659260841701"/>
      </font>
      <fill>
        <patternFill>
          <bgColor rgb="FFFFFF65"/>
        </patternFill>
      </fill>
    </dxf>
    <dxf>
      <font>
        <b/>
        <i val="0"/>
        <color theme="1" tint="0.24994659260841701"/>
      </font>
      <fill>
        <patternFill>
          <bgColor rgb="FF92D050"/>
        </patternFill>
      </fill>
    </dxf>
  </dxfs>
  <tableStyles count="0" defaultTableStyle="TableStyleMedium9"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5"/>
      <color rgb="FF00CC99"/>
      <color rgb="FFD9D9D9"/>
      <color rgb="FFFF714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332507</xdr:colOff>
      <xdr:row>0</xdr:row>
      <xdr:rowOff>23586</xdr:rowOff>
    </xdr:from>
    <xdr:to>
      <xdr:col>1</xdr:col>
      <xdr:colOff>224943</xdr:colOff>
      <xdr:row>3</xdr:row>
      <xdr:rowOff>107124</xdr:rowOff>
    </xdr:to>
    <xdr:pic>
      <xdr:nvPicPr>
        <xdr:cNvPr id="2" name="2 Imagen">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332507" y="23586"/>
          <a:ext cx="629036" cy="6169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127000</xdr:colOff>
      <xdr:row>2</xdr:row>
      <xdr:rowOff>114300</xdr:rowOff>
    </xdr:from>
    <xdr:to>
      <xdr:col>5</xdr:col>
      <xdr:colOff>508000</xdr:colOff>
      <xdr:row>7</xdr:row>
      <xdr:rowOff>152400</xdr:rowOff>
    </xdr:to>
    <xdr:pic>
      <xdr:nvPicPr>
        <xdr:cNvPr id="2" name="Imagen 2" descr="escudo">
          <a:extLst>
            <a:ext uri="{FF2B5EF4-FFF2-40B4-BE49-F238E27FC236}">
              <a16:creationId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5925" y="495300"/>
          <a:ext cx="0"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E29"/>
  <sheetViews>
    <sheetView tabSelected="1" zoomScale="70" zoomScaleNormal="70" zoomScaleSheetLayoutView="70" workbookViewId="0">
      <selection activeCell="E10" sqref="E10"/>
    </sheetView>
  </sheetViews>
  <sheetFormatPr baseColWidth="10" defaultColWidth="11.25" defaultRowHeight="14.25" x14ac:dyDescent="0.2"/>
  <cols>
    <col min="1" max="1" width="9.75" customWidth="1"/>
    <col min="2" max="2" width="22.5" customWidth="1"/>
    <col min="3" max="4" width="19.75" customWidth="1"/>
    <col min="5" max="5" width="53.875" customWidth="1"/>
    <col min="6" max="6" width="43.75" customWidth="1"/>
    <col min="7" max="7" width="16.75" hidden="1" customWidth="1"/>
    <col min="8" max="8" width="43.625" hidden="1" customWidth="1"/>
    <col min="9" max="9" width="46.5" hidden="1" customWidth="1"/>
    <col min="10" max="10" width="14.75" hidden="1" customWidth="1"/>
    <col min="11" max="11" width="16" hidden="1" customWidth="1"/>
    <col min="12" max="12" width="15.125" customWidth="1"/>
    <col min="13" max="13" width="14.875" customWidth="1"/>
    <col min="14" max="14" width="11.25" customWidth="1"/>
    <col min="15" max="15" width="16.75" hidden="1" customWidth="1"/>
    <col min="16" max="16" width="23.125" style="30" customWidth="1"/>
    <col min="17" max="18" width="15" hidden="1" customWidth="1"/>
    <col min="19" max="19" width="23.5" style="33" hidden="1" customWidth="1"/>
    <col min="20" max="20" width="13.625" hidden="1" customWidth="1"/>
    <col min="21" max="21" width="20.875" customWidth="1"/>
    <col min="22" max="22" width="21.5" style="31" customWidth="1"/>
    <col min="23" max="26" width="15" style="31" hidden="1" customWidth="1"/>
    <col min="27" max="27" width="24.125" bestFit="1" customWidth="1"/>
    <col min="28" max="28" width="13.75" customWidth="1"/>
    <col min="29" max="29" width="19.75" style="33" customWidth="1"/>
    <col min="30" max="31" width="15.375" customWidth="1"/>
  </cols>
  <sheetData>
    <row r="1" spans="1:31" ht="15" x14ac:dyDescent="0.2">
      <c r="A1" s="439"/>
      <c r="B1" s="442" t="s">
        <v>78</v>
      </c>
      <c r="C1" s="442"/>
      <c r="D1" s="442"/>
      <c r="E1" s="442"/>
      <c r="F1" s="442"/>
      <c r="G1" s="442"/>
      <c r="H1" s="442"/>
      <c r="I1" s="442"/>
      <c r="J1" s="442"/>
      <c r="K1" s="442"/>
      <c r="L1" s="442"/>
      <c r="M1" s="442"/>
      <c r="N1" s="442"/>
      <c r="O1" s="442"/>
      <c r="P1" s="442"/>
      <c r="Q1" s="442"/>
      <c r="R1" s="442"/>
      <c r="S1" s="442"/>
      <c r="T1" s="442"/>
      <c r="U1" s="442"/>
      <c r="V1" s="442"/>
      <c r="W1" s="442"/>
      <c r="X1" s="442"/>
      <c r="Y1" s="442"/>
      <c r="Z1" s="442"/>
      <c r="AA1" s="442"/>
      <c r="AB1" s="442"/>
      <c r="AC1" s="446" t="s">
        <v>88</v>
      </c>
      <c r="AD1" s="446"/>
      <c r="AE1" s="446"/>
    </row>
    <row r="2" spans="1:31" ht="15" x14ac:dyDescent="0.2">
      <c r="A2" s="439"/>
      <c r="B2" s="442"/>
      <c r="C2" s="442"/>
      <c r="D2" s="442"/>
      <c r="E2" s="442"/>
      <c r="F2" s="442"/>
      <c r="G2" s="442"/>
      <c r="H2" s="442"/>
      <c r="I2" s="442"/>
      <c r="J2" s="442"/>
      <c r="K2" s="442"/>
      <c r="L2" s="442"/>
      <c r="M2" s="442"/>
      <c r="N2" s="442"/>
      <c r="O2" s="442"/>
      <c r="P2" s="442"/>
      <c r="Q2" s="442"/>
      <c r="R2" s="442"/>
      <c r="S2" s="442"/>
      <c r="T2" s="442"/>
      <c r="U2" s="442"/>
      <c r="V2" s="442"/>
      <c r="W2" s="442"/>
      <c r="X2" s="442"/>
      <c r="Y2" s="442"/>
      <c r="Z2" s="442"/>
      <c r="AA2" s="442"/>
      <c r="AB2" s="442"/>
      <c r="AC2" s="446" t="s">
        <v>36</v>
      </c>
      <c r="AD2" s="446"/>
      <c r="AE2" s="446"/>
    </row>
    <row r="3" spans="1:31" ht="15" x14ac:dyDescent="0.2">
      <c r="A3" s="439"/>
      <c r="B3" s="442"/>
      <c r="C3" s="442"/>
      <c r="D3" s="442"/>
      <c r="E3" s="442"/>
      <c r="F3" s="442"/>
      <c r="G3" s="442"/>
      <c r="H3" s="442"/>
      <c r="I3" s="442"/>
      <c r="J3" s="442"/>
      <c r="K3" s="442"/>
      <c r="L3" s="442"/>
      <c r="M3" s="442"/>
      <c r="N3" s="442"/>
      <c r="O3" s="442"/>
      <c r="P3" s="442"/>
      <c r="Q3" s="442"/>
      <c r="R3" s="442"/>
      <c r="S3" s="442"/>
      <c r="T3" s="442"/>
      <c r="U3" s="442"/>
      <c r="V3" s="442"/>
      <c r="W3" s="442"/>
      <c r="X3" s="442"/>
      <c r="Y3" s="442"/>
      <c r="Z3" s="442"/>
      <c r="AA3" s="442"/>
      <c r="AB3" s="442"/>
      <c r="AC3" s="446" t="s">
        <v>33</v>
      </c>
      <c r="AD3" s="446"/>
      <c r="AE3" s="446"/>
    </row>
    <row r="4" spans="1:31" ht="15" x14ac:dyDescent="0.2">
      <c r="A4" s="439"/>
      <c r="B4" s="442"/>
      <c r="C4" s="442"/>
      <c r="D4" s="442"/>
      <c r="E4" s="442"/>
      <c r="F4" s="442"/>
      <c r="G4" s="442"/>
      <c r="H4" s="443"/>
      <c r="I4" s="443"/>
      <c r="J4" s="443"/>
      <c r="K4" s="443"/>
      <c r="L4" s="443"/>
      <c r="M4" s="443"/>
      <c r="N4" s="443"/>
      <c r="O4" s="443"/>
      <c r="P4" s="443"/>
      <c r="Q4" s="443"/>
      <c r="R4" s="443"/>
      <c r="S4" s="443"/>
      <c r="T4" s="443"/>
      <c r="U4" s="443"/>
      <c r="V4" s="443"/>
      <c r="W4" s="443"/>
      <c r="X4" s="443"/>
      <c r="Y4" s="443"/>
      <c r="Z4" s="443"/>
      <c r="AA4" s="443"/>
      <c r="AB4" s="443"/>
      <c r="AC4" s="446" t="s">
        <v>32</v>
      </c>
      <c r="AD4" s="446"/>
      <c r="AE4" s="446"/>
    </row>
    <row r="5" spans="1:31" ht="15" x14ac:dyDescent="0.2">
      <c r="A5" s="440" t="s">
        <v>30</v>
      </c>
      <c r="B5" s="440"/>
      <c r="C5" s="440"/>
      <c r="D5" s="444">
        <v>44595</v>
      </c>
      <c r="E5" s="444"/>
      <c r="F5" s="444"/>
      <c r="G5" s="444"/>
      <c r="H5" s="54"/>
      <c r="I5" s="54"/>
      <c r="J5" s="54"/>
      <c r="K5" s="54"/>
      <c r="L5" s="54"/>
      <c r="M5" s="1"/>
      <c r="N5" s="1"/>
      <c r="O5" s="1"/>
      <c r="P5" s="28"/>
      <c r="Q5" s="1"/>
      <c r="R5" s="1"/>
      <c r="S5" s="49"/>
      <c r="T5" s="1"/>
      <c r="U5" s="1"/>
      <c r="V5" s="37"/>
      <c r="W5" s="37"/>
      <c r="X5" s="37"/>
      <c r="Y5" s="37"/>
      <c r="Z5" s="37"/>
      <c r="AA5" s="1"/>
      <c r="AB5" s="1"/>
      <c r="AC5" s="32"/>
      <c r="AD5" s="1"/>
      <c r="AE5" s="2"/>
    </row>
    <row r="6" spans="1:31" ht="15" x14ac:dyDescent="0.2">
      <c r="A6" s="441" t="s">
        <v>31</v>
      </c>
      <c r="B6" s="441"/>
      <c r="C6" s="441"/>
      <c r="D6" s="444">
        <v>44865</v>
      </c>
      <c r="E6" s="444"/>
      <c r="F6" s="444"/>
      <c r="G6" s="445"/>
      <c r="H6" s="55"/>
      <c r="I6" s="55"/>
      <c r="J6" s="55"/>
      <c r="K6" s="55"/>
      <c r="L6" s="55"/>
      <c r="M6" s="1"/>
      <c r="N6" s="1"/>
      <c r="O6" s="1"/>
      <c r="P6" s="28"/>
      <c r="Q6" s="1"/>
      <c r="R6" s="1"/>
      <c r="S6" s="32"/>
      <c r="T6" s="1"/>
      <c r="U6" s="1"/>
      <c r="V6" s="37"/>
      <c r="W6" s="37"/>
      <c r="X6" s="37"/>
      <c r="Y6" s="37"/>
      <c r="Z6" s="37"/>
      <c r="AA6" s="1"/>
      <c r="AB6" s="1"/>
      <c r="AC6" s="32"/>
      <c r="AD6" s="3"/>
      <c r="AE6" s="4"/>
    </row>
    <row r="7" spans="1:31" ht="15" x14ac:dyDescent="0.2">
      <c r="A7" s="56"/>
      <c r="B7" s="437" t="s">
        <v>10</v>
      </c>
      <c r="C7" s="437"/>
      <c r="D7" s="437"/>
      <c r="E7" s="437"/>
      <c r="F7" s="437"/>
      <c r="G7" s="437" t="s">
        <v>11</v>
      </c>
      <c r="H7" s="437"/>
      <c r="I7" s="437"/>
      <c r="J7" s="437"/>
      <c r="K7" s="437"/>
      <c r="L7" s="437" t="s">
        <v>25</v>
      </c>
      <c r="M7" s="437"/>
      <c r="N7" s="437"/>
      <c r="O7" s="437" t="s">
        <v>23</v>
      </c>
      <c r="P7" s="437"/>
      <c r="Q7" s="437"/>
      <c r="R7" s="437"/>
      <c r="S7" s="437"/>
      <c r="T7" s="437"/>
      <c r="U7" s="437"/>
      <c r="V7" s="437" t="s">
        <v>17</v>
      </c>
      <c r="W7" s="437"/>
      <c r="X7" s="437"/>
      <c r="Y7" s="437"/>
      <c r="Z7" s="437"/>
      <c r="AA7" s="437"/>
      <c r="AB7" s="438" t="s">
        <v>18</v>
      </c>
      <c r="AC7" s="438" t="s">
        <v>26</v>
      </c>
      <c r="AD7" s="438" t="s">
        <v>24</v>
      </c>
      <c r="AE7" s="438"/>
    </row>
    <row r="8" spans="1:31" ht="45" x14ac:dyDescent="0.2">
      <c r="A8" s="41" t="s">
        <v>29</v>
      </c>
      <c r="B8" s="42" t="s">
        <v>1</v>
      </c>
      <c r="C8" s="41" t="s">
        <v>6</v>
      </c>
      <c r="D8" s="41" t="s">
        <v>2</v>
      </c>
      <c r="E8" s="41" t="s">
        <v>7</v>
      </c>
      <c r="F8" s="42" t="s">
        <v>19</v>
      </c>
      <c r="G8" s="42" t="s">
        <v>89</v>
      </c>
      <c r="H8" s="42" t="s">
        <v>3</v>
      </c>
      <c r="I8" s="42" t="s">
        <v>15</v>
      </c>
      <c r="J8" s="42" t="s">
        <v>21</v>
      </c>
      <c r="K8" s="42" t="s">
        <v>22</v>
      </c>
      <c r="L8" s="42" t="s">
        <v>4</v>
      </c>
      <c r="M8" s="42" t="s">
        <v>5</v>
      </c>
      <c r="N8" s="42" t="s">
        <v>0</v>
      </c>
      <c r="O8" s="41" t="s">
        <v>9</v>
      </c>
      <c r="P8" s="42" t="s">
        <v>35</v>
      </c>
      <c r="Q8" s="42" t="s">
        <v>8</v>
      </c>
      <c r="R8" s="42" t="s">
        <v>27</v>
      </c>
      <c r="S8" s="42" t="s">
        <v>34</v>
      </c>
      <c r="T8" s="42" t="s">
        <v>12</v>
      </c>
      <c r="U8" s="42" t="s">
        <v>20</v>
      </c>
      <c r="V8" s="42" t="s">
        <v>35</v>
      </c>
      <c r="W8" s="42" t="s">
        <v>8</v>
      </c>
      <c r="X8" s="42" t="s">
        <v>27</v>
      </c>
      <c r="Y8" s="42" t="s">
        <v>34</v>
      </c>
      <c r="Z8" s="42" t="s">
        <v>12</v>
      </c>
      <c r="AA8" s="42" t="s">
        <v>28</v>
      </c>
      <c r="AB8" s="438"/>
      <c r="AC8" s="438"/>
      <c r="AD8" s="42" t="s">
        <v>13</v>
      </c>
      <c r="AE8" s="42" t="s">
        <v>14</v>
      </c>
    </row>
    <row r="9" spans="1:31" ht="122.45" customHeight="1" x14ac:dyDescent="0.2">
      <c r="A9" s="41">
        <v>180</v>
      </c>
      <c r="B9" s="14" t="s">
        <v>38</v>
      </c>
      <c r="C9" s="46" t="s">
        <v>39</v>
      </c>
      <c r="D9" s="15" t="s">
        <v>40</v>
      </c>
      <c r="E9" s="16" t="s">
        <v>41</v>
      </c>
      <c r="F9" s="17" t="s">
        <v>42</v>
      </c>
      <c r="G9" s="35">
        <v>2020680010157</v>
      </c>
      <c r="H9" s="46" t="s">
        <v>43</v>
      </c>
      <c r="I9" s="46" t="s">
        <v>80</v>
      </c>
      <c r="J9" s="45">
        <v>44566</v>
      </c>
      <c r="K9" s="45">
        <v>44926</v>
      </c>
      <c r="L9" s="96">
        <v>800</v>
      </c>
      <c r="M9" s="18">
        <f>+SUM('Resultado por Estrategias '!C3:C8)</f>
        <v>1146</v>
      </c>
      <c r="N9" s="19">
        <f>IF(M9/L9&gt;100%,100%,M9/L9)</f>
        <v>1</v>
      </c>
      <c r="O9" s="45" t="s">
        <v>44</v>
      </c>
      <c r="P9" s="50">
        <f>+Gastos_Octubre!M78</f>
        <v>1073333488</v>
      </c>
      <c r="Q9" s="23"/>
      <c r="R9" s="24"/>
      <c r="S9" s="50"/>
      <c r="T9" s="25"/>
      <c r="U9" s="52">
        <f t="shared" ref="U9:U15" si="0">+SUM(P9:T9)</f>
        <v>1073333488</v>
      </c>
      <c r="V9" s="50">
        <f>+Gastos_Octubre!U78</f>
        <v>928600172</v>
      </c>
      <c r="W9" s="50"/>
      <c r="X9" s="50"/>
      <c r="Y9" s="50"/>
      <c r="Z9" s="50"/>
      <c r="AA9" s="52">
        <f>SUM(V9:Z9)</f>
        <v>928600172</v>
      </c>
      <c r="AB9" s="20">
        <f>IFERROR(AA9/U9,"-")</f>
        <v>0.86515531508320931</v>
      </c>
      <c r="AC9" s="21">
        <f>+'Recursos Gestionados'!G2+'Recursos Gestionados'!G3</f>
        <v>367129521</v>
      </c>
      <c r="AD9" s="47" t="s">
        <v>45</v>
      </c>
      <c r="AE9" s="51" t="s">
        <v>87</v>
      </c>
    </row>
    <row r="10" spans="1:31" ht="128.25" x14ac:dyDescent="0.2">
      <c r="A10" s="41">
        <v>182</v>
      </c>
      <c r="B10" s="14" t="s">
        <v>38</v>
      </c>
      <c r="C10" s="46" t="s">
        <v>39</v>
      </c>
      <c r="D10" s="15" t="s">
        <v>46</v>
      </c>
      <c r="E10" s="16" t="s">
        <v>47</v>
      </c>
      <c r="F10" s="17" t="s">
        <v>48</v>
      </c>
      <c r="G10" s="36">
        <v>2020680010074</v>
      </c>
      <c r="H10" s="39" t="s">
        <v>49</v>
      </c>
      <c r="I10" s="27" t="s">
        <v>83</v>
      </c>
      <c r="J10" s="45">
        <v>44566</v>
      </c>
      <c r="K10" s="45">
        <v>44926</v>
      </c>
      <c r="L10" s="96">
        <v>1</v>
      </c>
      <c r="M10" s="18">
        <v>1</v>
      </c>
      <c r="N10" s="19">
        <f>IF(M10/L10&gt;100%,100%,M10/L10)</f>
        <v>1</v>
      </c>
      <c r="O10" s="45" t="s">
        <v>50</v>
      </c>
      <c r="P10" s="50">
        <f>+'Calculos CDE'!E4</f>
        <v>707809454</v>
      </c>
      <c r="Q10" s="23"/>
      <c r="R10" s="24"/>
      <c r="S10" s="50"/>
      <c r="T10" s="25"/>
      <c r="U10" s="52">
        <f t="shared" si="0"/>
        <v>707809454</v>
      </c>
      <c r="V10" s="50">
        <f>+'Calculos CDE'!E4</f>
        <v>707809454</v>
      </c>
      <c r="W10" s="50"/>
      <c r="X10" s="50"/>
      <c r="Y10" s="50"/>
      <c r="Z10" s="50"/>
      <c r="AA10" s="52">
        <f t="shared" ref="AA10:AA19" si="1">SUM(V10:Z10)</f>
        <v>707809454</v>
      </c>
      <c r="AB10" s="20">
        <f t="shared" ref="AB10:AB18" si="2">IFERROR(AA10/U10,"-")</f>
        <v>1</v>
      </c>
      <c r="AC10" s="21">
        <f>+'Recursos Gestionados'!G4+'Recursos Gestionados'!G5</f>
        <v>306281194</v>
      </c>
      <c r="AD10" s="47" t="s">
        <v>45</v>
      </c>
      <c r="AE10" s="51" t="s">
        <v>87</v>
      </c>
    </row>
    <row r="11" spans="1:31" ht="99.75" x14ac:dyDescent="0.2">
      <c r="A11" s="41">
        <v>183</v>
      </c>
      <c r="B11" s="14" t="s">
        <v>38</v>
      </c>
      <c r="C11" s="46" t="s">
        <v>39</v>
      </c>
      <c r="D11" s="15" t="s">
        <v>46</v>
      </c>
      <c r="E11" s="16" t="s">
        <v>51</v>
      </c>
      <c r="F11" s="17" t="s">
        <v>52</v>
      </c>
      <c r="G11" s="36">
        <v>2020680010074</v>
      </c>
      <c r="H11" s="39" t="s">
        <v>49</v>
      </c>
      <c r="I11" s="27" t="s">
        <v>84</v>
      </c>
      <c r="J11" s="45">
        <v>44566</v>
      </c>
      <c r="K11" s="45">
        <v>44926</v>
      </c>
      <c r="L11" s="97">
        <v>0.35</v>
      </c>
      <c r="M11" s="22">
        <f>'Resultado por Estrategias '!C16</f>
        <v>1</v>
      </c>
      <c r="N11" s="19">
        <f t="shared" ref="N11:N19" si="3">IF(M11/L11&gt;100%,100%,M11/L11)</f>
        <v>1</v>
      </c>
      <c r="O11" s="45" t="s">
        <v>50</v>
      </c>
      <c r="P11" s="50">
        <f>+'Calculos CDE'!E8</f>
        <v>377766666</v>
      </c>
      <c r="Q11" s="23"/>
      <c r="R11" s="24"/>
      <c r="S11" s="50"/>
      <c r="T11" s="25"/>
      <c r="U11" s="52">
        <f t="shared" si="0"/>
        <v>377766666</v>
      </c>
      <c r="V11" s="50">
        <f>+'Calculos CDE'!E8</f>
        <v>377766666</v>
      </c>
      <c r="W11" s="50"/>
      <c r="X11" s="50"/>
      <c r="Y11" s="50"/>
      <c r="Z11" s="50"/>
      <c r="AA11" s="52">
        <f t="shared" si="1"/>
        <v>377766666</v>
      </c>
      <c r="AB11" s="20">
        <f t="shared" si="2"/>
        <v>1</v>
      </c>
      <c r="AC11" s="21"/>
      <c r="AD11" s="47" t="s">
        <v>45</v>
      </c>
      <c r="AE11" s="51" t="s">
        <v>87</v>
      </c>
    </row>
    <row r="12" spans="1:31" ht="115.15" customHeight="1" x14ac:dyDescent="0.2">
      <c r="A12" s="41">
        <v>184</v>
      </c>
      <c r="B12" s="14" t="s">
        <v>38</v>
      </c>
      <c r="C12" s="46" t="s">
        <v>39</v>
      </c>
      <c r="D12" s="15" t="s">
        <v>46</v>
      </c>
      <c r="E12" s="16" t="s">
        <v>53</v>
      </c>
      <c r="F12" s="17" t="s">
        <v>54</v>
      </c>
      <c r="G12" s="36">
        <v>2020680010074</v>
      </c>
      <c r="H12" s="39" t="s">
        <v>49</v>
      </c>
      <c r="I12" s="27" t="s">
        <v>84</v>
      </c>
      <c r="J12" s="45">
        <v>44566</v>
      </c>
      <c r="K12" s="45">
        <v>44926</v>
      </c>
      <c r="L12" s="98">
        <v>2000</v>
      </c>
      <c r="M12" s="43">
        <f>+SUM('Resultado por Estrategias '!C9:C14)</f>
        <v>6091</v>
      </c>
      <c r="N12" s="44">
        <f t="shared" si="3"/>
        <v>1</v>
      </c>
      <c r="O12" s="45" t="s">
        <v>50</v>
      </c>
      <c r="P12" s="50">
        <f>(+Gastos_Octubre!M76-P10-P11)/2</f>
        <v>754983130</v>
      </c>
      <c r="Q12" s="23"/>
      <c r="R12" s="24"/>
      <c r="S12" s="50"/>
      <c r="T12" s="25"/>
      <c r="U12" s="52">
        <f t="shared" si="0"/>
        <v>754983130</v>
      </c>
      <c r="V12" s="50">
        <f>+'Calculos CDE'!E25</f>
        <v>463750884.5</v>
      </c>
      <c r="W12" s="50"/>
      <c r="X12" s="50"/>
      <c r="Y12" s="50"/>
      <c r="Z12" s="50"/>
      <c r="AA12" s="53">
        <f t="shared" si="1"/>
        <v>463750884.5</v>
      </c>
      <c r="AB12" s="40">
        <f t="shared" si="2"/>
        <v>0.61425330722290439</v>
      </c>
      <c r="AC12" s="34"/>
      <c r="AD12" s="48" t="s">
        <v>45</v>
      </c>
      <c r="AE12" s="51" t="s">
        <v>87</v>
      </c>
    </row>
    <row r="13" spans="1:31" ht="90.6" customHeight="1" x14ac:dyDescent="0.2">
      <c r="A13" s="41">
        <v>185</v>
      </c>
      <c r="B13" s="14" t="s">
        <v>38</v>
      </c>
      <c r="C13" s="46" t="s">
        <v>39</v>
      </c>
      <c r="D13" s="15" t="s">
        <v>46</v>
      </c>
      <c r="E13" s="16" t="s">
        <v>55</v>
      </c>
      <c r="F13" s="17" t="s">
        <v>56</v>
      </c>
      <c r="G13" s="36">
        <v>2020680010074</v>
      </c>
      <c r="H13" s="39" t="s">
        <v>49</v>
      </c>
      <c r="I13" s="27" t="s">
        <v>77</v>
      </c>
      <c r="J13" s="45">
        <v>44566</v>
      </c>
      <c r="K13" s="45">
        <v>44926</v>
      </c>
      <c r="L13" s="98">
        <v>800</v>
      </c>
      <c r="M13" s="43">
        <f>+'Resultado por Estrategias '!C15</f>
        <v>753</v>
      </c>
      <c r="N13" s="44">
        <f t="shared" si="3"/>
        <v>0.94125000000000003</v>
      </c>
      <c r="O13" s="45" t="s">
        <v>50</v>
      </c>
      <c r="P13" s="50">
        <f>(+Gastos_Octubre!M76-P10-P11)/2</f>
        <v>754983130</v>
      </c>
      <c r="Q13" s="23"/>
      <c r="R13" s="23"/>
      <c r="S13" s="50"/>
      <c r="T13" s="25"/>
      <c r="U13" s="52">
        <f t="shared" si="0"/>
        <v>754983130</v>
      </c>
      <c r="V13" s="50">
        <f>+'Calculos CDE'!E28</f>
        <v>463750884.5</v>
      </c>
      <c r="W13" s="50"/>
      <c r="X13" s="50"/>
      <c r="Y13" s="50"/>
      <c r="Z13" s="50"/>
      <c r="AA13" s="53">
        <f t="shared" si="1"/>
        <v>463750884.5</v>
      </c>
      <c r="AB13" s="40">
        <f t="shared" si="2"/>
        <v>0.61425330722290439</v>
      </c>
      <c r="AC13" s="34"/>
      <c r="AD13" s="48" t="s">
        <v>45</v>
      </c>
      <c r="AE13" s="51" t="s">
        <v>87</v>
      </c>
    </row>
    <row r="14" spans="1:31" ht="106.15" customHeight="1" x14ac:dyDescent="0.2">
      <c r="A14" s="41">
        <v>186</v>
      </c>
      <c r="B14" s="14" t="s">
        <v>38</v>
      </c>
      <c r="C14" s="46" t="s">
        <v>39</v>
      </c>
      <c r="D14" s="15" t="s">
        <v>57</v>
      </c>
      <c r="E14" s="16" t="s">
        <v>58</v>
      </c>
      <c r="F14" s="17" t="s">
        <v>59</v>
      </c>
      <c r="G14" s="36">
        <v>2020680010084</v>
      </c>
      <c r="H14" s="15" t="s">
        <v>76</v>
      </c>
      <c r="I14" s="27" t="s">
        <v>85</v>
      </c>
      <c r="J14" s="45">
        <v>44566</v>
      </c>
      <c r="K14" s="45">
        <v>44926</v>
      </c>
      <c r="L14" s="96">
        <v>300</v>
      </c>
      <c r="M14" s="18">
        <f>+'Resultado por Estrategias '!C18</f>
        <v>1671</v>
      </c>
      <c r="N14" s="19">
        <f t="shared" si="3"/>
        <v>1</v>
      </c>
      <c r="O14" s="45" t="s">
        <v>37</v>
      </c>
      <c r="P14" s="50">
        <f>+Gastos_Octubre!M77/2</f>
        <v>550000000</v>
      </c>
      <c r="Q14" s="23"/>
      <c r="R14" s="24"/>
      <c r="S14" s="50"/>
      <c r="T14" s="25"/>
      <c r="U14" s="52">
        <f t="shared" si="0"/>
        <v>550000000</v>
      </c>
      <c r="V14" s="50">
        <f>Gastos_Octubre!U77/2</f>
        <v>63771666.5</v>
      </c>
      <c r="W14" s="50"/>
      <c r="X14" s="50"/>
      <c r="Y14" s="50"/>
      <c r="Z14" s="50"/>
      <c r="AA14" s="52">
        <f t="shared" si="1"/>
        <v>63771666.5</v>
      </c>
      <c r="AB14" s="20">
        <f t="shared" si="2"/>
        <v>0.11594848454545455</v>
      </c>
      <c r="AC14" s="21"/>
      <c r="AD14" s="47" t="s">
        <v>45</v>
      </c>
      <c r="AE14" s="51" t="s">
        <v>87</v>
      </c>
    </row>
    <row r="15" spans="1:31" ht="91.15" customHeight="1" x14ac:dyDescent="0.2">
      <c r="A15" s="41">
        <v>187</v>
      </c>
      <c r="B15" s="14" t="s">
        <v>38</v>
      </c>
      <c r="C15" s="46" t="s">
        <v>39</v>
      </c>
      <c r="D15" s="15" t="s">
        <v>57</v>
      </c>
      <c r="E15" s="16" t="s">
        <v>60</v>
      </c>
      <c r="F15" s="17" t="s">
        <v>61</v>
      </c>
      <c r="G15" s="36">
        <v>2020680010084</v>
      </c>
      <c r="H15" s="15" t="s">
        <v>76</v>
      </c>
      <c r="I15" s="27" t="s">
        <v>86</v>
      </c>
      <c r="J15" s="45">
        <v>44566</v>
      </c>
      <c r="K15" s="45">
        <v>44926</v>
      </c>
      <c r="L15" s="98">
        <v>1200</v>
      </c>
      <c r="M15" s="43">
        <f>+'Resultado por Estrategias '!C19</f>
        <v>1279</v>
      </c>
      <c r="N15" s="254">
        <f t="shared" si="3"/>
        <v>1</v>
      </c>
      <c r="O15" s="45" t="s">
        <v>37</v>
      </c>
      <c r="P15" s="50">
        <f>+Gastos_Octubre!M77/2</f>
        <v>550000000</v>
      </c>
      <c r="Q15" s="23"/>
      <c r="R15" s="24"/>
      <c r="S15" s="50"/>
      <c r="T15" s="25"/>
      <c r="U15" s="52">
        <f t="shared" si="0"/>
        <v>550000000</v>
      </c>
      <c r="V15" s="50">
        <f>Gastos_Octubre!U77/2</f>
        <v>63771666.5</v>
      </c>
      <c r="W15" s="50"/>
      <c r="X15" s="50"/>
      <c r="Y15" s="50"/>
      <c r="Z15" s="50"/>
      <c r="AA15" s="53">
        <f t="shared" si="1"/>
        <v>63771666.5</v>
      </c>
      <c r="AB15" s="40">
        <f>IFERROR(AA15/U15,"-")</f>
        <v>0.11594848454545455</v>
      </c>
      <c r="AC15" s="34"/>
      <c r="AD15" s="48" t="s">
        <v>45</v>
      </c>
      <c r="AE15" s="51" t="s">
        <v>87</v>
      </c>
    </row>
    <row r="16" spans="1:31" ht="136.9" customHeight="1" x14ac:dyDescent="0.2">
      <c r="A16" s="41">
        <v>188</v>
      </c>
      <c r="B16" s="14" t="s">
        <v>38</v>
      </c>
      <c r="C16" s="46" t="s">
        <v>62</v>
      </c>
      <c r="D16" s="15" t="s">
        <v>63</v>
      </c>
      <c r="E16" s="16" t="s">
        <v>64</v>
      </c>
      <c r="F16" s="17" t="s">
        <v>65</v>
      </c>
      <c r="G16" s="35">
        <v>2020680010061</v>
      </c>
      <c r="H16" s="15" t="s">
        <v>66</v>
      </c>
      <c r="I16" s="46" t="s">
        <v>82</v>
      </c>
      <c r="J16" s="45">
        <v>44566</v>
      </c>
      <c r="K16" s="45">
        <v>44926</v>
      </c>
      <c r="L16" s="96">
        <v>1300</v>
      </c>
      <c r="M16" s="18">
        <f>+'Resultado por Estrategias '!C20</f>
        <v>5600</v>
      </c>
      <c r="N16" s="95">
        <f t="shared" si="3"/>
        <v>1</v>
      </c>
      <c r="O16" s="45" t="s">
        <v>37</v>
      </c>
      <c r="P16" s="23">
        <f>+Gastos_Octubre!M79/3</f>
        <v>274377775.66666669</v>
      </c>
      <c r="Q16" s="23"/>
      <c r="R16" s="24"/>
      <c r="S16" s="23"/>
      <c r="T16" s="25"/>
      <c r="U16" s="52">
        <f>SUM(P16:T16)</f>
        <v>274377775.66666669</v>
      </c>
      <c r="V16" s="50">
        <f>Gastos_Octubre!U79/3</f>
        <v>268895403</v>
      </c>
      <c r="W16" s="50"/>
      <c r="X16" s="50"/>
      <c r="Y16" s="50"/>
      <c r="Z16" s="50"/>
      <c r="AA16" s="52">
        <f t="shared" si="1"/>
        <v>268895403</v>
      </c>
      <c r="AB16" s="20">
        <f t="shared" si="2"/>
        <v>0.98001888945507354</v>
      </c>
      <c r="AC16" s="21"/>
      <c r="AD16" s="47" t="s">
        <v>45</v>
      </c>
      <c r="AE16" s="51" t="s">
        <v>87</v>
      </c>
    </row>
    <row r="17" spans="1:31" ht="128.44999999999999" customHeight="1" x14ac:dyDescent="0.2">
      <c r="A17" s="41">
        <v>189</v>
      </c>
      <c r="B17" s="14" t="s">
        <v>38</v>
      </c>
      <c r="C17" s="46" t="s">
        <v>62</v>
      </c>
      <c r="D17" s="15" t="s">
        <v>63</v>
      </c>
      <c r="E17" s="16" t="s">
        <v>67</v>
      </c>
      <c r="F17" s="17" t="s">
        <v>68</v>
      </c>
      <c r="G17" s="35">
        <v>2020680010061</v>
      </c>
      <c r="H17" s="15" t="s">
        <v>66</v>
      </c>
      <c r="I17" s="46" t="s">
        <v>82</v>
      </c>
      <c r="J17" s="45">
        <v>44566</v>
      </c>
      <c r="K17" s="45">
        <v>44926</v>
      </c>
      <c r="L17" s="99">
        <v>800</v>
      </c>
      <c r="M17" s="18">
        <f>+'Resultado por Estrategias '!C21</f>
        <v>3032</v>
      </c>
      <c r="N17" s="19">
        <f t="shared" si="3"/>
        <v>1</v>
      </c>
      <c r="O17" s="45" t="s">
        <v>37</v>
      </c>
      <c r="P17" s="23">
        <f>+Gastos_Octubre!M79/3</f>
        <v>274377775.66666669</v>
      </c>
      <c r="Q17" s="23"/>
      <c r="R17" s="24"/>
      <c r="S17" s="23"/>
      <c r="T17" s="25"/>
      <c r="U17" s="52">
        <f>SUM(P17:T17)</f>
        <v>274377775.66666669</v>
      </c>
      <c r="V17" s="50">
        <f>Gastos_Octubre!U79/3</f>
        <v>268895403</v>
      </c>
      <c r="W17" s="50"/>
      <c r="X17" s="50"/>
      <c r="Y17" s="50"/>
      <c r="Z17" s="50"/>
      <c r="AA17" s="52">
        <f t="shared" si="1"/>
        <v>268895403</v>
      </c>
      <c r="AB17" s="20">
        <f t="shared" si="2"/>
        <v>0.98001888945507354</v>
      </c>
      <c r="AC17" s="21"/>
      <c r="AD17" s="47" t="s">
        <v>45</v>
      </c>
      <c r="AE17" s="51" t="s">
        <v>87</v>
      </c>
    </row>
    <row r="18" spans="1:31" ht="141.6" customHeight="1" x14ac:dyDescent="0.2">
      <c r="A18" s="41">
        <v>190</v>
      </c>
      <c r="B18" s="14" t="s">
        <v>38</v>
      </c>
      <c r="C18" s="46" t="s">
        <v>62</v>
      </c>
      <c r="D18" s="15" t="s">
        <v>63</v>
      </c>
      <c r="E18" s="16" t="s">
        <v>69</v>
      </c>
      <c r="F18" s="17" t="s">
        <v>70</v>
      </c>
      <c r="G18" s="35">
        <v>2020680010061</v>
      </c>
      <c r="H18" s="15" t="s">
        <v>66</v>
      </c>
      <c r="I18" s="46" t="s">
        <v>82</v>
      </c>
      <c r="J18" s="45">
        <v>44566</v>
      </c>
      <c r="K18" s="45">
        <v>44926</v>
      </c>
      <c r="L18" s="99">
        <v>390</v>
      </c>
      <c r="M18" s="18">
        <f>+'Resultado por Estrategias '!C22</f>
        <v>805</v>
      </c>
      <c r="N18" s="19">
        <f t="shared" si="3"/>
        <v>1</v>
      </c>
      <c r="O18" s="45" t="s">
        <v>37</v>
      </c>
      <c r="P18" s="23">
        <f>+Gastos_Octubre!M79/3</f>
        <v>274377775.66666669</v>
      </c>
      <c r="Q18" s="23"/>
      <c r="R18" s="24"/>
      <c r="S18" s="23"/>
      <c r="T18" s="25"/>
      <c r="U18" s="52">
        <f>SUM(P18:T18)</f>
        <v>274377775.66666669</v>
      </c>
      <c r="V18" s="50">
        <f>Gastos_Octubre!U79/3</f>
        <v>268895403</v>
      </c>
      <c r="W18" s="50"/>
      <c r="X18" s="50"/>
      <c r="Y18" s="50"/>
      <c r="Z18" s="50"/>
      <c r="AA18" s="52">
        <f t="shared" si="1"/>
        <v>268895403</v>
      </c>
      <c r="AB18" s="20">
        <f t="shared" si="2"/>
        <v>0.98001888945507354</v>
      </c>
      <c r="AC18" s="21"/>
      <c r="AD18" s="47" t="s">
        <v>45</v>
      </c>
      <c r="AE18" s="51" t="s">
        <v>87</v>
      </c>
    </row>
    <row r="19" spans="1:31" ht="93" customHeight="1" x14ac:dyDescent="0.2">
      <c r="A19" s="41">
        <v>302</v>
      </c>
      <c r="B19" s="14" t="s">
        <v>71</v>
      </c>
      <c r="C19" s="46" t="s">
        <v>72</v>
      </c>
      <c r="D19" s="15" t="s">
        <v>73</v>
      </c>
      <c r="E19" s="16" t="s">
        <v>74</v>
      </c>
      <c r="F19" s="17" t="s">
        <v>75</v>
      </c>
      <c r="G19" s="35">
        <v>2021680010176</v>
      </c>
      <c r="H19" s="15" t="s">
        <v>79</v>
      </c>
      <c r="I19" s="46" t="s">
        <v>81</v>
      </c>
      <c r="J19" s="45">
        <v>44566</v>
      </c>
      <c r="K19" s="45">
        <v>44926</v>
      </c>
      <c r="L19" s="100">
        <v>1</v>
      </c>
      <c r="M19" s="22">
        <v>1</v>
      </c>
      <c r="N19" s="19">
        <f t="shared" si="3"/>
        <v>1</v>
      </c>
      <c r="O19" s="45" t="s">
        <v>37</v>
      </c>
      <c r="P19" s="23">
        <f>+Gastos_Octubre!M80</f>
        <v>822454999.82000005</v>
      </c>
      <c r="Q19" s="23"/>
      <c r="R19" s="24"/>
      <c r="S19" s="23"/>
      <c r="T19" s="25"/>
      <c r="U19" s="52">
        <f>SUM(P19:T19)</f>
        <v>822454999.82000005</v>
      </c>
      <c r="V19" s="50">
        <f>Gastos_Octubre!U80</f>
        <v>781171665</v>
      </c>
      <c r="W19" s="50"/>
      <c r="X19" s="50"/>
      <c r="Y19" s="50"/>
      <c r="Z19" s="50"/>
      <c r="AA19" s="52">
        <f t="shared" si="1"/>
        <v>781171665</v>
      </c>
      <c r="AB19" s="20">
        <f>IFERROR(AA19/U19,"-")</f>
        <v>0.94980474940387594</v>
      </c>
      <c r="AC19" s="21"/>
      <c r="AD19" s="47" t="s">
        <v>45</v>
      </c>
      <c r="AE19" s="51" t="s">
        <v>87</v>
      </c>
    </row>
    <row r="20" spans="1:31" ht="15" x14ac:dyDescent="0.2">
      <c r="A20" s="8">
        <f>SUM(--(FREQUENCY(A9:A19,A9:A19)&gt;0))</f>
        <v>11</v>
      </c>
      <c r="B20" s="9"/>
      <c r="C20" s="10"/>
      <c r="D20" s="10"/>
      <c r="E20" s="10"/>
      <c r="F20" s="10"/>
      <c r="G20" s="10"/>
      <c r="H20" s="10"/>
      <c r="I20" s="10"/>
      <c r="J20" s="10"/>
      <c r="K20" s="11"/>
      <c r="L20" s="12"/>
      <c r="M20" s="176" t="s">
        <v>16</v>
      </c>
      <c r="N20" s="5">
        <f>IFERROR(AVERAGE(N9:N19),"-")</f>
        <v>0.99465909090909088</v>
      </c>
      <c r="O20" s="6"/>
      <c r="P20" s="29"/>
      <c r="Q20" s="13">
        <f t="shared" ref="Q20:AA20" si="4">SUM(Q9:Q19)</f>
        <v>0</v>
      </c>
      <c r="R20" s="13">
        <f t="shared" si="4"/>
        <v>0</v>
      </c>
      <c r="S20" s="13">
        <f t="shared" si="4"/>
        <v>0</v>
      </c>
      <c r="T20" s="13">
        <f t="shared" si="4"/>
        <v>0</v>
      </c>
      <c r="U20" s="7">
        <f>SUM(U9:U19)</f>
        <v>6414464194.8200006</v>
      </c>
      <c r="V20" s="38">
        <f t="shared" si="4"/>
        <v>4657079268</v>
      </c>
      <c r="W20" s="38">
        <f t="shared" si="4"/>
        <v>0</v>
      </c>
      <c r="X20" s="38">
        <f t="shared" si="4"/>
        <v>0</v>
      </c>
      <c r="Y20" s="38">
        <f t="shared" si="4"/>
        <v>0</v>
      </c>
      <c r="Z20" s="38">
        <f t="shared" si="4"/>
        <v>0</v>
      </c>
      <c r="AA20" s="7">
        <f t="shared" si="4"/>
        <v>4657079268</v>
      </c>
      <c r="AB20" s="384">
        <f>IFERROR(AA20/U20,"-")</f>
        <v>0.72602779071723922</v>
      </c>
      <c r="AC20" s="7">
        <f>SUM(AC9:AC19)</f>
        <v>673410715</v>
      </c>
      <c r="AD20" s="6"/>
      <c r="AE20" s="6"/>
    </row>
    <row r="22" spans="1:31" x14ac:dyDescent="0.2">
      <c r="AB22" s="351"/>
    </row>
    <row r="29" spans="1:31" x14ac:dyDescent="0.2">
      <c r="R29" s="26"/>
    </row>
  </sheetData>
  <sheetProtection algorithmName="SHA-512" hashValue="4Le4WCnPXJ1hKD1RcQt4TW4IQzUQjqfxTYy+xedAaEgdcfbL+3fP7yNCCR9qJWpH6StH4yVghLbyfA0cWOcNZA==" saltValue="rshAMwi3A7i2BuzxSR9TTA==" spinCount="100000" sheet="1" objects="1" scenarios="1"/>
  <mergeCells count="18">
    <mergeCell ref="AC1:AE1"/>
    <mergeCell ref="AC2:AE2"/>
    <mergeCell ref="AC3:AE3"/>
    <mergeCell ref="AC4:AE4"/>
    <mergeCell ref="AC7:AC8"/>
    <mergeCell ref="AD7:AE7"/>
    <mergeCell ref="V7:AA7"/>
    <mergeCell ref="AB7:AB8"/>
    <mergeCell ref="A1:A4"/>
    <mergeCell ref="A5:C5"/>
    <mergeCell ref="A6:C6"/>
    <mergeCell ref="B1:AB4"/>
    <mergeCell ref="B7:F7"/>
    <mergeCell ref="G7:K7"/>
    <mergeCell ref="L7:N7"/>
    <mergeCell ref="O7:U7"/>
    <mergeCell ref="D5:G5"/>
    <mergeCell ref="D6:G6"/>
  </mergeCells>
  <phoneticPr fontId="22" type="noConversion"/>
  <conditionalFormatting sqref="N9:N19">
    <cfRule type="cellIs" dxfId="2" priority="1" operator="between">
      <formula>0.67</formula>
      <formula>1</formula>
    </cfRule>
    <cfRule type="cellIs" dxfId="1" priority="2" operator="between">
      <formula>0.34</formula>
      <formula>0.66</formula>
    </cfRule>
    <cfRule type="cellIs" dxfId="0" priority="3" operator="between">
      <formula>0</formula>
      <formula>0.33</formula>
    </cfRule>
  </conditionalFormatting>
  <pageMargins left="0.7" right="0.7" top="0.75" bottom="0.75" header="0.3" footer="0.3"/>
  <pageSetup scale="36" fitToWidth="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B72"/>
  <sheetViews>
    <sheetView showGridLines="0" workbookViewId="0">
      <selection activeCell="U68" sqref="U68"/>
    </sheetView>
  </sheetViews>
  <sheetFormatPr baseColWidth="10" defaultRowHeight="15" x14ac:dyDescent="0.25"/>
  <cols>
    <col min="1" max="1" width="13.25" style="185" bestFit="1" customWidth="1"/>
    <col min="2" max="2" width="15.75" style="185" bestFit="1" customWidth="1"/>
    <col min="3" max="3" width="12.875" style="185" bestFit="1" customWidth="1"/>
    <col min="4" max="4" width="40" style="185" bestFit="1" customWidth="1"/>
    <col min="5" max="5" width="7.75" style="185" hidden="1" customWidth="1"/>
    <col min="6" max="6" width="14.5" style="185" hidden="1" customWidth="1"/>
    <col min="7" max="7" width="7.625" style="185" hidden="1" customWidth="1"/>
    <col min="8" max="8" width="11.375" style="185" hidden="1" customWidth="1"/>
    <col min="9" max="9" width="13.125" style="185" hidden="1" customWidth="1"/>
    <col min="10" max="10" width="9.75" style="185" hidden="1" customWidth="1"/>
    <col min="11" max="12" width="12.375" style="185" hidden="1" customWidth="1"/>
    <col min="13" max="13" width="17" style="185" bestFit="1" customWidth="1"/>
    <col min="14" max="14" width="13.75" style="185" hidden="1" customWidth="1"/>
    <col min="15" max="15" width="13.875" style="185" hidden="1" customWidth="1"/>
    <col min="16" max="16" width="20.625" style="185" bestFit="1" customWidth="1"/>
    <col min="17" max="17" width="15.625" style="185" hidden="1" customWidth="1"/>
    <col min="18" max="18" width="13.875" style="185" hidden="1" customWidth="1"/>
    <col min="19" max="19" width="20.25" style="185" hidden="1" customWidth="1"/>
    <col min="20" max="20" width="23.125" style="185" hidden="1" customWidth="1"/>
    <col min="21" max="21" width="14.625" style="185" bestFit="1" customWidth="1"/>
    <col min="22" max="22" width="17.875" style="185" hidden="1" customWidth="1"/>
    <col min="23" max="23" width="13.875" style="185" hidden="1" customWidth="1"/>
    <col min="24" max="24" width="14.75" style="185" hidden="1" customWidth="1"/>
    <col min="25" max="25" width="15" style="185" hidden="1" customWidth="1"/>
    <col min="26" max="26" width="13.875" style="185" bestFit="1" customWidth="1"/>
    <col min="27" max="27" width="13.875" style="185" hidden="1" customWidth="1"/>
    <col min="28" max="16384" width="11" style="185"/>
  </cols>
  <sheetData>
    <row r="1" spans="1:28" x14ac:dyDescent="0.25">
      <c r="A1" s="447" t="s">
        <v>270</v>
      </c>
      <c r="B1" s="447"/>
      <c r="C1" s="447"/>
      <c r="D1" s="447"/>
      <c r="E1" s="447"/>
      <c r="F1" s="447"/>
      <c r="G1" s="447"/>
      <c r="H1" s="447"/>
      <c r="I1" s="447"/>
      <c r="J1" s="447"/>
      <c r="K1" s="447"/>
      <c r="L1" s="447"/>
      <c r="M1" s="447"/>
      <c r="N1" s="447"/>
      <c r="O1" s="447"/>
      <c r="P1" s="447"/>
      <c r="Q1" s="447"/>
      <c r="R1" s="447"/>
      <c r="S1" s="447"/>
      <c r="T1" s="447"/>
      <c r="U1" s="447"/>
      <c r="V1" s="447"/>
      <c r="W1" s="447"/>
      <c r="X1" s="447"/>
      <c r="Y1" s="447"/>
      <c r="Z1" s="447"/>
      <c r="AA1" s="447"/>
    </row>
    <row r="2" spans="1:28" x14ac:dyDescent="0.25">
      <c r="A2" s="448" t="s">
        <v>269</v>
      </c>
      <c r="B2" s="448"/>
      <c r="C2" s="448"/>
      <c r="D2" s="448"/>
      <c r="E2" s="448"/>
      <c r="F2" s="448"/>
      <c r="G2" s="448"/>
      <c r="H2" s="448"/>
      <c r="I2" s="448"/>
      <c r="J2" s="448"/>
      <c r="K2" s="448"/>
      <c r="L2" s="448"/>
      <c r="M2" s="448"/>
      <c r="N2" s="448"/>
      <c r="O2" s="448"/>
      <c r="P2" s="448"/>
      <c r="Q2" s="448"/>
      <c r="R2" s="448"/>
      <c r="S2" s="448"/>
      <c r="T2" s="448"/>
      <c r="U2" s="448"/>
      <c r="V2" s="448"/>
      <c r="W2" s="448"/>
      <c r="X2" s="448"/>
      <c r="Y2" s="448"/>
      <c r="Z2" s="448"/>
      <c r="AA2" s="448"/>
      <c r="AB2" s="190"/>
    </row>
    <row r="3" spans="1:28" x14ac:dyDescent="0.25">
      <c r="A3" s="448" t="s">
        <v>268</v>
      </c>
      <c r="B3" s="448"/>
      <c r="C3" s="448"/>
      <c r="D3" s="448"/>
      <c r="E3" s="448"/>
      <c r="F3" s="448"/>
      <c r="G3" s="448"/>
      <c r="H3" s="448"/>
      <c r="I3" s="448"/>
      <c r="J3" s="448"/>
      <c r="K3" s="448"/>
      <c r="L3" s="448"/>
      <c r="M3" s="448"/>
      <c r="N3" s="448"/>
      <c r="O3" s="448"/>
      <c r="P3" s="448"/>
      <c r="Q3" s="448"/>
      <c r="R3" s="448"/>
      <c r="S3" s="448"/>
      <c r="T3" s="448"/>
      <c r="U3" s="448"/>
      <c r="V3" s="448"/>
      <c r="W3" s="448"/>
      <c r="X3" s="448"/>
      <c r="Y3" s="448"/>
      <c r="Z3" s="448"/>
      <c r="AA3" s="448"/>
      <c r="AB3" s="190"/>
    </row>
    <row r="4" spans="1:28" x14ac:dyDescent="0.25">
      <c r="A4" s="448" t="s">
        <v>388</v>
      </c>
      <c r="B4" s="448"/>
      <c r="C4" s="448"/>
      <c r="D4" s="448"/>
      <c r="E4" s="448"/>
      <c r="F4" s="448"/>
      <c r="G4" s="448"/>
      <c r="H4" s="448"/>
      <c r="I4" s="448"/>
      <c r="J4" s="448"/>
      <c r="K4" s="448"/>
      <c r="L4" s="448"/>
      <c r="M4" s="448"/>
      <c r="N4" s="448"/>
      <c r="O4" s="448"/>
      <c r="P4" s="448"/>
      <c r="Q4" s="448"/>
      <c r="R4" s="448"/>
      <c r="S4" s="448"/>
      <c r="T4" s="448"/>
      <c r="U4" s="448"/>
      <c r="V4" s="448"/>
      <c r="W4" s="448"/>
      <c r="X4" s="448"/>
      <c r="Y4" s="448"/>
      <c r="Z4" s="448"/>
      <c r="AA4" s="448"/>
    </row>
    <row r="5" spans="1:28" x14ac:dyDescent="0.25">
      <c r="A5" s="448" t="s">
        <v>387</v>
      </c>
      <c r="B5" s="448"/>
      <c r="C5" s="448"/>
      <c r="D5" s="448"/>
      <c r="E5" s="448"/>
      <c r="F5" s="448"/>
      <c r="G5" s="448"/>
      <c r="H5" s="448"/>
      <c r="I5" s="448"/>
      <c r="J5" s="448"/>
      <c r="K5" s="448"/>
      <c r="L5" s="448"/>
      <c r="M5" s="448"/>
      <c r="N5" s="448"/>
      <c r="O5" s="448"/>
      <c r="P5" s="448"/>
      <c r="Q5" s="448"/>
      <c r="R5" s="448"/>
      <c r="S5" s="448"/>
      <c r="T5" s="448"/>
      <c r="U5" s="448"/>
      <c r="V5" s="448"/>
      <c r="W5" s="448"/>
      <c r="X5" s="448"/>
      <c r="Y5" s="448"/>
      <c r="Z5" s="448"/>
      <c r="AA5" s="448"/>
      <c r="AB5" s="190"/>
    </row>
    <row r="6" spans="1:28" ht="15" customHeight="1" x14ac:dyDescent="0.25">
      <c r="A6" s="191" t="s">
        <v>265</v>
      </c>
      <c r="B6" s="191"/>
      <c r="C6" s="191"/>
      <c r="D6" s="191"/>
      <c r="E6" s="191"/>
      <c r="F6" s="191"/>
      <c r="G6" s="191"/>
      <c r="H6" s="191"/>
      <c r="I6" s="191"/>
      <c r="J6" s="191"/>
      <c r="K6" s="191"/>
      <c r="L6" s="191"/>
      <c r="M6" s="191"/>
      <c r="N6" s="191"/>
      <c r="O6" s="191"/>
      <c r="P6" s="192" t="s">
        <v>272</v>
      </c>
      <c r="Q6" s="192"/>
      <c r="R6" s="192"/>
      <c r="S6" s="192"/>
      <c r="T6" s="192"/>
      <c r="U6" s="192" t="s">
        <v>273</v>
      </c>
      <c r="V6" s="192"/>
      <c r="W6" s="192"/>
      <c r="X6" s="192"/>
      <c r="Y6" s="192"/>
      <c r="Z6" s="192" t="s">
        <v>274</v>
      </c>
      <c r="AA6" s="191"/>
      <c r="AB6" s="190"/>
    </row>
    <row r="7" spans="1:28" ht="21" customHeight="1" x14ac:dyDescent="0.25">
      <c r="A7" s="189" t="s">
        <v>264</v>
      </c>
      <c r="B7" s="189" t="s">
        <v>263</v>
      </c>
      <c r="C7" s="189" t="s">
        <v>262</v>
      </c>
      <c r="D7" s="189" t="s">
        <v>261</v>
      </c>
      <c r="E7" s="189" t="s">
        <v>260</v>
      </c>
      <c r="F7" s="189" t="s">
        <v>259</v>
      </c>
      <c r="G7" s="189" t="s">
        <v>258</v>
      </c>
      <c r="H7" s="189" t="s">
        <v>257</v>
      </c>
      <c r="I7" s="189" t="s">
        <v>256</v>
      </c>
      <c r="J7" s="189" t="s">
        <v>255</v>
      </c>
      <c r="K7" s="189" t="s">
        <v>254</v>
      </c>
      <c r="L7" s="189" t="s">
        <v>253</v>
      </c>
      <c r="M7" s="189" t="s">
        <v>252</v>
      </c>
      <c r="N7" s="189" t="s">
        <v>251</v>
      </c>
      <c r="O7" s="189" t="s">
        <v>250</v>
      </c>
      <c r="P7" s="189" t="s">
        <v>249</v>
      </c>
      <c r="Q7" s="189" t="s">
        <v>248</v>
      </c>
      <c r="R7" s="189" t="s">
        <v>247</v>
      </c>
      <c r="S7" s="189" t="s">
        <v>246</v>
      </c>
      <c r="T7" s="189" t="s">
        <v>245</v>
      </c>
      <c r="U7" s="189" t="s">
        <v>244</v>
      </c>
      <c r="V7" s="189" t="s">
        <v>243</v>
      </c>
      <c r="W7" s="189" t="s">
        <v>242</v>
      </c>
      <c r="X7" s="189" t="s">
        <v>241</v>
      </c>
      <c r="Y7" s="189" t="s">
        <v>240</v>
      </c>
      <c r="Z7" s="189" t="s">
        <v>239</v>
      </c>
      <c r="AA7" s="189" t="s">
        <v>238</v>
      </c>
    </row>
    <row r="8" spans="1:28" ht="16.5" hidden="1" customHeight="1" x14ac:dyDescent="0.25">
      <c r="A8" s="188" t="s">
        <v>110</v>
      </c>
      <c r="B8" s="188" t="s">
        <v>237</v>
      </c>
      <c r="C8" s="188" t="s">
        <v>92</v>
      </c>
      <c r="D8" s="188" t="s">
        <v>236</v>
      </c>
      <c r="E8" s="188" t="s">
        <v>110</v>
      </c>
      <c r="F8" s="186">
        <v>5040000000</v>
      </c>
      <c r="G8" s="187">
        <v>0</v>
      </c>
      <c r="H8" s="187">
        <v>0</v>
      </c>
      <c r="I8" s="187">
        <v>0</v>
      </c>
      <c r="J8" s="187">
        <v>0</v>
      </c>
      <c r="K8" s="186">
        <v>262956147</v>
      </c>
      <c r="L8" s="186">
        <v>262956147</v>
      </c>
      <c r="M8" s="186">
        <v>5040000000</v>
      </c>
      <c r="N8" s="187">
        <v>0</v>
      </c>
      <c r="O8" s="186">
        <v>3172296992</v>
      </c>
      <c r="P8" s="186">
        <v>3172296992</v>
      </c>
      <c r="Q8" s="187">
        <v>0</v>
      </c>
      <c r="R8" s="186">
        <v>1867703008</v>
      </c>
      <c r="S8" s="187">
        <v>0</v>
      </c>
      <c r="T8" s="186">
        <v>3102701578</v>
      </c>
      <c r="U8" s="186">
        <v>3102701578</v>
      </c>
      <c r="V8" s="186">
        <v>1937298422</v>
      </c>
      <c r="W8" s="186">
        <v>1281993723</v>
      </c>
      <c r="X8" s="187">
        <v>0</v>
      </c>
      <c r="Y8" s="186">
        <v>1249419323</v>
      </c>
      <c r="Z8" s="186">
        <v>1249419323</v>
      </c>
      <c r="AA8" s="186">
        <v>1853282255</v>
      </c>
    </row>
    <row r="9" spans="1:28" ht="16.5" hidden="1" customHeight="1" x14ac:dyDescent="0.25">
      <c r="A9" s="188" t="s">
        <v>110</v>
      </c>
      <c r="B9" s="188" t="s">
        <v>235</v>
      </c>
      <c r="C9" s="188" t="s">
        <v>92</v>
      </c>
      <c r="D9" s="188" t="s">
        <v>234</v>
      </c>
      <c r="E9" s="188" t="s">
        <v>110</v>
      </c>
      <c r="F9" s="186">
        <v>2332862428</v>
      </c>
      <c r="G9" s="187">
        <v>0</v>
      </c>
      <c r="H9" s="187">
        <v>0</v>
      </c>
      <c r="I9" s="187">
        <v>0</v>
      </c>
      <c r="J9" s="187">
        <v>0</v>
      </c>
      <c r="K9" s="186">
        <v>82943000</v>
      </c>
      <c r="L9" s="186">
        <v>82943000</v>
      </c>
      <c r="M9" s="186">
        <v>2332862428</v>
      </c>
      <c r="N9" s="187">
        <v>0</v>
      </c>
      <c r="O9" s="186">
        <v>915853792</v>
      </c>
      <c r="P9" s="186">
        <v>915853792</v>
      </c>
      <c r="Q9" s="187">
        <v>0</v>
      </c>
      <c r="R9" s="186">
        <v>1417008636</v>
      </c>
      <c r="S9" s="187">
        <v>0</v>
      </c>
      <c r="T9" s="186">
        <v>894258378</v>
      </c>
      <c r="U9" s="186">
        <v>894258378</v>
      </c>
      <c r="V9" s="186">
        <v>1438604050</v>
      </c>
      <c r="W9" s="186">
        <v>535448158</v>
      </c>
      <c r="X9" s="187">
        <v>0</v>
      </c>
      <c r="Y9" s="186">
        <v>514773758</v>
      </c>
      <c r="Z9" s="186">
        <v>514773758</v>
      </c>
      <c r="AA9" s="186">
        <v>379484620</v>
      </c>
    </row>
    <row r="10" spans="1:28" ht="16.5" hidden="1" customHeight="1" x14ac:dyDescent="0.25">
      <c r="A10" s="188" t="s">
        <v>110</v>
      </c>
      <c r="B10" s="188" t="s">
        <v>233</v>
      </c>
      <c r="C10" s="188" t="s">
        <v>92</v>
      </c>
      <c r="D10" s="188" t="s">
        <v>232</v>
      </c>
      <c r="E10" s="188" t="s">
        <v>110</v>
      </c>
      <c r="F10" s="186">
        <v>1388561517</v>
      </c>
      <c r="G10" s="187">
        <v>0</v>
      </c>
      <c r="H10" s="187">
        <v>0</v>
      </c>
      <c r="I10" s="187">
        <v>0</v>
      </c>
      <c r="J10" s="187">
        <v>0</v>
      </c>
      <c r="K10" s="186">
        <v>36006000</v>
      </c>
      <c r="L10" s="187">
        <v>0</v>
      </c>
      <c r="M10" s="186">
        <v>1424567517</v>
      </c>
      <c r="N10" s="187">
        <v>0</v>
      </c>
      <c r="O10" s="186">
        <v>354552025</v>
      </c>
      <c r="P10" s="186">
        <v>354552025</v>
      </c>
      <c r="Q10" s="187">
        <v>0</v>
      </c>
      <c r="R10" s="186">
        <v>1070015492</v>
      </c>
      <c r="S10" s="187">
        <v>0</v>
      </c>
      <c r="T10" s="186">
        <v>354552025</v>
      </c>
      <c r="U10" s="186">
        <v>354552025</v>
      </c>
      <c r="V10" s="186">
        <v>1070015492</v>
      </c>
      <c r="W10" s="186">
        <v>354438945</v>
      </c>
      <c r="X10" s="187">
        <v>0</v>
      </c>
      <c r="Y10" s="186">
        <v>334452745</v>
      </c>
      <c r="Z10" s="186">
        <v>334452745</v>
      </c>
      <c r="AA10" s="186">
        <v>20099280</v>
      </c>
    </row>
    <row r="11" spans="1:28" ht="16.5" hidden="1" customHeight="1" x14ac:dyDescent="0.25">
      <c r="A11" s="188" t="s">
        <v>110</v>
      </c>
      <c r="B11" s="188" t="s">
        <v>231</v>
      </c>
      <c r="C11" s="188" t="s">
        <v>92</v>
      </c>
      <c r="D11" s="188" t="s">
        <v>230</v>
      </c>
      <c r="E11" s="188" t="s">
        <v>110</v>
      </c>
      <c r="F11" s="186">
        <v>1388561517</v>
      </c>
      <c r="G11" s="187">
        <v>0</v>
      </c>
      <c r="H11" s="187">
        <v>0</v>
      </c>
      <c r="I11" s="187">
        <v>0</v>
      </c>
      <c r="J11" s="187">
        <v>0</v>
      </c>
      <c r="K11" s="186">
        <v>36006000</v>
      </c>
      <c r="L11" s="187">
        <v>0</v>
      </c>
      <c r="M11" s="186">
        <v>1424567517</v>
      </c>
      <c r="N11" s="187">
        <v>0</v>
      </c>
      <c r="O11" s="186">
        <v>354552025</v>
      </c>
      <c r="P11" s="186">
        <v>354552025</v>
      </c>
      <c r="Q11" s="187">
        <v>0</v>
      </c>
      <c r="R11" s="186">
        <v>1070015492</v>
      </c>
      <c r="S11" s="187">
        <v>0</v>
      </c>
      <c r="T11" s="186">
        <v>354552025</v>
      </c>
      <c r="U11" s="186">
        <v>354552025</v>
      </c>
      <c r="V11" s="186">
        <v>1070015492</v>
      </c>
      <c r="W11" s="186">
        <v>354438945</v>
      </c>
      <c r="X11" s="187">
        <v>0</v>
      </c>
      <c r="Y11" s="186">
        <v>334452745</v>
      </c>
      <c r="Z11" s="186">
        <v>334452745</v>
      </c>
      <c r="AA11" s="186">
        <v>20099280</v>
      </c>
    </row>
    <row r="12" spans="1:28" ht="16.5" hidden="1" customHeight="1" x14ac:dyDescent="0.25">
      <c r="A12" s="188" t="s">
        <v>110</v>
      </c>
      <c r="B12" s="188" t="s">
        <v>229</v>
      </c>
      <c r="C12" s="188" t="s">
        <v>92</v>
      </c>
      <c r="D12" s="188" t="s">
        <v>228</v>
      </c>
      <c r="E12" s="188" t="s">
        <v>110</v>
      </c>
      <c r="F12" s="186">
        <v>986057546</v>
      </c>
      <c r="G12" s="187">
        <v>0</v>
      </c>
      <c r="H12" s="187">
        <v>0</v>
      </c>
      <c r="I12" s="187">
        <v>0</v>
      </c>
      <c r="J12" s="187">
        <v>0</v>
      </c>
      <c r="K12" s="186">
        <v>22850000</v>
      </c>
      <c r="L12" s="187">
        <v>0</v>
      </c>
      <c r="M12" s="186">
        <v>1008907546</v>
      </c>
      <c r="N12" s="187">
        <v>0</v>
      </c>
      <c r="O12" s="186">
        <v>267000073</v>
      </c>
      <c r="P12" s="186">
        <v>267000073</v>
      </c>
      <c r="Q12" s="187">
        <v>0</v>
      </c>
      <c r="R12" s="186">
        <v>741907473</v>
      </c>
      <c r="S12" s="187">
        <v>0</v>
      </c>
      <c r="T12" s="186">
        <v>267000073</v>
      </c>
      <c r="U12" s="186">
        <v>267000073</v>
      </c>
      <c r="V12" s="186">
        <v>741907473</v>
      </c>
      <c r="W12" s="186">
        <v>267000073</v>
      </c>
      <c r="X12" s="187">
        <v>0</v>
      </c>
      <c r="Y12" s="186">
        <v>267000073</v>
      </c>
      <c r="Z12" s="186">
        <v>267000073</v>
      </c>
      <c r="AA12" s="187">
        <v>0</v>
      </c>
    </row>
    <row r="13" spans="1:28" ht="16.5" hidden="1" customHeight="1" x14ac:dyDescent="0.25">
      <c r="A13" s="188" t="s">
        <v>110</v>
      </c>
      <c r="B13" s="188" t="s">
        <v>227</v>
      </c>
      <c r="C13" s="188" t="s">
        <v>92</v>
      </c>
      <c r="D13" s="188" t="s">
        <v>226</v>
      </c>
      <c r="E13" s="188" t="s">
        <v>110</v>
      </c>
      <c r="F13" s="186">
        <v>976294600</v>
      </c>
      <c r="G13" s="187">
        <v>0</v>
      </c>
      <c r="H13" s="187">
        <v>0</v>
      </c>
      <c r="I13" s="187">
        <v>0</v>
      </c>
      <c r="J13" s="187">
        <v>0</v>
      </c>
      <c r="K13" s="186">
        <v>22540000</v>
      </c>
      <c r="L13" s="187">
        <v>0</v>
      </c>
      <c r="M13" s="186">
        <v>998834600</v>
      </c>
      <c r="N13" s="187">
        <v>0</v>
      </c>
      <c r="O13" s="186">
        <v>266983117</v>
      </c>
      <c r="P13" s="186">
        <v>266983117</v>
      </c>
      <c r="Q13" s="187">
        <v>0</v>
      </c>
      <c r="R13" s="186">
        <v>731851483</v>
      </c>
      <c r="S13" s="187">
        <v>0</v>
      </c>
      <c r="T13" s="186">
        <v>266983117</v>
      </c>
      <c r="U13" s="186">
        <v>266983117</v>
      </c>
      <c r="V13" s="186">
        <v>731851483</v>
      </c>
      <c r="W13" s="186">
        <v>266983117</v>
      </c>
      <c r="X13" s="187">
        <v>0</v>
      </c>
      <c r="Y13" s="186">
        <v>266983117</v>
      </c>
      <c r="Z13" s="186">
        <v>266983117</v>
      </c>
      <c r="AA13" s="187">
        <v>0</v>
      </c>
    </row>
    <row r="14" spans="1:28" ht="16.5" hidden="1" customHeight="1" x14ac:dyDescent="0.25">
      <c r="A14" s="188" t="s">
        <v>225</v>
      </c>
      <c r="B14" s="188" t="s">
        <v>224</v>
      </c>
      <c r="C14" s="188" t="s">
        <v>92</v>
      </c>
      <c r="D14" s="188" t="s">
        <v>223</v>
      </c>
      <c r="E14" s="188" t="s">
        <v>90</v>
      </c>
      <c r="F14" s="186">
        <v>775965124</v>
      </c>
      <c r="G14" s="187">
        <v>0</v>
      </c>
      <c r="H14" s="187">
        <v>0</v>
      </c>
      <c r="I14" s="187">
        <v>0</v>
      </c>
      <c r="J14" s="187">
        <v>0</v>
      </c>
      <c r="K14" s="186">
        <v>16220000</v>
      </c>
      <c r="L14" s="187">
        <v>0</v>
      </c>
      <c r="M14" s="186">
        <v>792185124</v>
      </c>
      <c r="N14" s="187">
        <v>0</v>
      </c>
      <c r="O14" s="186">
        <v>257594650</v>
      </c>
      <c r="P14" s="186">
        <v>257594650</v>
      </c>
      <c r="Q14" s="187">
        <v>0</v>
      </c>
      <c r="R14" s="186">
        <v>534590474</v>
      </c>
      <c r="S14" s="187">
        <v>0</v>
      </c>
      <c r="T14" s="186">
        <v>257594650</v>
      </c>
      <c r="U14" s="186">
        <v>257594650</v>
      </c>
      <c r="V14" s="186">
        <v>534590474</v>
      </c>
      <c r="W14" s="186">
        <v>257594650</v>
      </c>
      <c r="X14" s="187">
        <v>0</v>
      </c>
      <c r="Y14" s="186">
        <v>257594650</v>
      </c>
      <c r="Z14" s="186">
        <v>257594650</v>
      </c>
      <c r="AA14" s="187">
        <v>0</v>
      </c>
    </row>
    <row r="15" spans="1:28" ht="16.5" hidden="1" customHeight="1" x14ac:dyDescent="0.25">
      <c r="A15" s="188" t="s">
        <v>222</v>
      </c>
      <c r="B15" s="188" t="s">
        <v>221</v>
      </c>
      <c r="C15" s="188" t="s">
        <v>92</v>
      </c>
      <c r="D15" s="188" t="s">
        <v>220</v>
      </c>
      <c r="E15" s="188" t="s">
        <v>90</v>
      </c>
      <c r="F15" s="186">
        <v>66549782</v>
      </c>
      <c r="G15" s="187">
        <v>0</v>
      </c>
      <c r="H15" s="187">
        <v>0</v>
      </c>
      <c r="I15" s="187">
        <v>0</v>
      </c>
      <c r="J15" s="187">
        <v>0</v>
      </c>
      <c r="K15" s="186">
        <v>2100000</v>
      </c>
      <c r="L15" s="187">
        <v>0</v>
      </c>
      <c r="M15" s="186">
        <v>68649782</v>
      </c>
      <c r="N15" s="187">
        <v>0</v>
      </c>
      <c r="O15" s="186">
        <v>128450</v>
      </c>
      <c r="P15" s="186">
        <v>128450</v>
      </c>
      <c r="Q15" s="187">
        <v>0</v>
      </c>
      <c r="R15" s="186">
        <v>68521332</v>
      </c>
      <c r="S15" s="187">
        <v>0</v>
      </c>
      <c r="T15" s="186">
        <v>128450</v>
      </c>
      <c r="U15" s="186">
        <v>128450</v>
      </c>
      <c r="V15" s="186">
        <v>68521332</v>
      </c>
      <c r="W15" s="186">
        <v>128450</v>
      </c>
      <c r="X15" s="187">
        <v>0</v>
      </c>
      <c r="Y15" s="186">
        <v>128450</v>
      </c>
      <c r="Z15" s="186">
        <v>128450</v>
      </c>
      <c r="AA15" s="187">
        <v>0</v>
      </c>
    </row>
    <row r="16" spans="1:28" ht="16.5" hidden="1" customHeight="1" x14ac:dyDescent="0.25">
      <c r="A16" s="188" t="s">
        <v>219</v>
      </c>
      <c r="B16" s="188" t="s">
        <v>218</v>
      </c>
      <c r="C16" s="188" t="s">
        <v>92</v>
      </c>
      <c r="D16" s="188" t="s">
        <v>217</v>
      </c>
      <c r="E16" s="188" t="s">
        <v>90</v>
      </c>
      <c r="F16" s="186">
        <v>22632315</v>
      </c>
      <c r="G16" s="187">
        <v>0</v>
      </c>
      <c r="H16" s="187">
        <v>0</v>
      </c>
      <c r="I16" s="187">
        <v>0</v>
      </c>
      <c r="J16" s="187">
        <v>0</v>
      </c>
      <c r="K16" s="186">
        <v>710000</v>
      </c>
      <c r="L16" s="187">
        <v>0</v>
      </c>
      <c r="M16" s="186">
        <v>23342315</v>
      </c>
      <c r="N16" s="187">
        <v>0</v>
      </c>
      <c r="O16" s="186">
        <v>5806779</v>
      </c>
      <c r="P16" s="186">
        <v>5806779</v>
      </c>
      <c r="Q16" s="187">
        <v>0</v>
      </c>
      <c r="R16" s="186">
        <v>17535536</v>
      </c>
      <c r="S16" s="187">
        <v>0</v>
      </c>
      <c r="T16" s="186">
        <v>5806779</v>
      </c>
      <c r="U16" s="186">
        <v>5806779</v>
      </c>
      <c r="V16" s="186">
        <v>17535536</v>
      </c>
      <c r="W16" s="186">
        <v>5806779</v>
      </c>
      <c r="X16" s="187">
        <v>0</v>
      </c>
      <c r="Y16" s="186">
        <v>5806779</v>
      </c>
      <c r="Z16" s="186">
        <v>5806779</v>
      </c>
      <c r="AA16" s="187">
        <v>0</v>
      </c>
    </row>
    <row r="17" spans="1:27" ht="16.5" hidden="1" customHeight="1" x14ac:dyDescent="0.25">
      <c r="A17" s="188" t="s">
        <v>110</v>
      </c>
      <c r="B17" s="188" t="s">
        <v>216</v>
      </c>
      <c r="C17" s="188" t="s">
        <v>92</v>
      </c>
      <c r="D17" s="188" t="s">
        <v>180</v>
      </c>
      <c r="E17" s="188" t="s">
        <v>110</v>
      </c>
      <c r="F17" s="186">
        <v>111147379</v>
      </c>
      <c r="G17" s="187">
        <v>0</v>
      </c>
      <c r="H17" s="187">
        <v>0</v>
      </c>
      <c r="I17" s="187">
        <v>0</v>
      </c>
      <c r="J17" s="187">
        <v>0</v>
      </c>
      <c r="K17" s="186">
        <v>3510000</v>
      </c>
      <c r="L17" s="187">
        <v>0</v>
      </c>
      <c r="M17" s="186">
        <v>114657379</v>
      </c>
      <c r="N17" s="187">
        <v>0</v>
      </c>
      <c r="O17" s="186">
        <v>3453238</v>
      </c>
      <c r="P17" s="186">
        <v>3453238</v>
      </c>
      <c r="Q17" s="187">
        <v>0</v>
      </c>
      <c r="R17" s="186">
        <v>111204141</v>
      </c>
      <c r="S17" s="187">
        <v>0</v>
      </c>
      <c r="T17" s="186">
        <v>3453238</v>
      </c>
      <c r="U17" s="186">
        <v>3453238</v>
      </c>
      <c r="V17" s="186">
        <v>111204141</v>
      </c>
      <c r="W17" s="186">
        <v>3453238</v>
      </c>
      <c r="X17" s="187">
        <v>0</v>
      </c>
      <c r="Y17" s="186">
        <v>3453238</v>
      </c>
      <c r="Z17" s="186">
        <v>3453238</v>
      </c>
      <c r="AA17" s="187">
        <v>0</v>
      </c>
    </row>
    <row r="18" spans="1:27" ht="16.5" hidden="1" customHeight="1" x14ac:dyDescent="0.25">
      <c r="A18" s="188" t="s">
        <v>215</v>
      </c>
      <c r="B18" s="188" t="s">
        <v>214</v>
      </c>
      <c r="C18" s="188" t="s">
        <v>92</v>
      </c>
      <c r="D18" s="188" t="s">
        <v>213</v>
      </c>
      <c r="E18" s="188" t="s">
        <v>90</v>
      </c>
      <c r="F18" s="186">
        <v>75099581</v>
      </c>
      <c r="G18" s="187">
        <v>0</v>
      </c>
      <c r="H18" s="187">
        <v>0</v>
      </c>
      <c r="I18" s="187">
        <v>0</v>
      </c>
      <c r="J18" s="187">
        <v>0</v>
      </c>
      <c r="K18" s="186">
        <v>2360000</v>
      </c>
      <c r="L18" s="187">
        <v>0</v>
      </c>
      <c r="M18" s="186">
        <v>77459581</v>
      </c>
      <c r="N18" s="187">
        <v>0</v>
      </c>
      <c r="O18" s="186">
        <v>136165</v>
      </c>
      <c r="P18" s="186">
        <v>136165</v>
      </c>
      <c r="Q18" s="187">
        <v>0</v>
      </c>
      <c r="R18" s="186">
        <v>77323416</v>
      </c>
      <c r="S18" s="187">
        <v>0</v>
      </c>
      <c r="T18" s="186">
        <v>136165</v>
      </c>
      <c r="U18" s="186">
        <v>136165</v>
      </c>
      <c r="V18" s="186">
        <v>77323416</v>
      </c>
      <c r="W18" s="186">
        <v>136165</v>
      </c>
      <c r="X18" s="187">
        <v>0</v>
      </c>
      <c r="Y18" s="186">
        <v>136165</v>
      </c>
      <c r="Z18" s="186">
        <v>136165</v>
      </c>
      <c r="AA18" s="187">
        <v>0</v>
      </c>
    </row>
    <row r="19" spans="1:27" ht="16.5" hidden="1" customHeight="1" x14ac:dyDescent="0.25">
      <c r="A19" s="188" t="s">
        <v>212</v>
      </c>
      <c r="B19" s="188" t="s">
        <v>211</v>
      </c>
      <c r="C19" s="188" t="s">
        <v>92</v>
      </c>
      <c r="D19" s="188" t="s">
        <v>210</v>
      </c>
      <c r="E19" s="188" t="s">
        <v>90</v>
      </c>
      <c r="F19" s="186">
        <v>36047798</v>
      </c>
      <c r="G19" s="187">
        <v>0</v>
      </c>
      <c r="H19" s="187">
        <v>0</v>
      </c>
      <c r="I19" s="187">
        <v>0</v>
      </c>
      <c r="J19" s="187">
        <v>0</v>
      </c>
      <c r="K19" s="186">
        <v>1150000</v>
      </c>
      <c r="L19" s="187">
        <v>0</v>
      </c>
      <c r="M19" s="186">
        <v>37197798</v>
      </c>
      <c r="N19" s="187">
        <v>0</v>
      </c>
      <c r="O19" s="186">
        <v>3317073</v>
      </c>
      <c r="P19" s="186">
        <v>3317073</v>
      </c>
      <c r="Q19" s="187">
        <v>0</v>
      </c>
      <c r="R19" s="186">
        <v>33880725</v>
      </c>
      <c r="S19" s="187">
        <v>0</v>
      </c>
      <c r="T19" s="186">
        <v>3317073</v>
      </c>
      <c r="U19" s="186">
        <v>3317073</v>
      </c>
      <c r="V19" s="186">
        <v>33880725</v>
      </c>
      <c r="W19" s="186">
        <v>3317073</v>
      </c>
      <c r="X19" s="187">
        <v>0</v>
      </c>
      <c r="Y19" s="186">
        <v>3317073</v>
      </c>
      <c r="Z19" s="186">
        <v>3317073</v>
      </c>
      <c r="AA19" s="187">
        <v>0</v>
      </c>
    </row>
    <row r="20" spans="1:27" ht="16.5" hidden="1" customHeight="1" x14ac:dyDescent="0.25">
      <c r="A20" s="188" t="s">
        <v>209</v>
      </c>
      <c r="B20" s="188" t="s">
        <v>208</v>
      </c>
      <c r="C20" s="188" t="s">
        <v>92</v>
      </c>
      <c r="D20" s="188" t="s">
        <v>207</v>
      </c>
      <c r="E20" s="188" t="s">
        <v>90</v>
      </c>
      <c r="F20" s="186">
        <v>9762946</v>
      </c>
      <c r="G20" s="187">
        <v>0</v>
      </c>
      <c r="H20" s="187">
        <v>0</v>
      </c>
      <c r="I20" s="187">
        <v>0</v>
      </c>
      <c r="J20" s="187">
        <v>0</v>
      </c>
      <c r="K20" s="186">
        <v>310000</v>
      </c>
      <c r="L20" s="187">
        <v>0</v>
      </c>
      <c r="M20" s="186">
        <v>10072946</v>
      </c>
      <c r="N20" s="187">
        <v>0</v>
      </c>
      <c r="O20" s="186">
        <v>16956</v>
      </c>
      <c r="P20" s="186">
        <v>16956</v>
      </c>
      <c r="Q20" s="187">
        <v>0</v>
      </c>
      <c r="R20" s="186">
        <v>10055990</v>
      </c>
      <c r="S20" s="187">
        <v>0</v>
      </c>
      <c r="T20" s="186">
        <v>16956</v>
      </c>
      <c r="U20" s="186">
        <v>16956</v>
      </c>
      <c r="V20" s="186">
        <v>10055990</v>
      </c>
      <c r="W20" s="186">
        <v>16956</v>
      </c>
      <c r="X20" s="187">
        <v>0</v>
      </c>
      <c r="Y20" s="186">
        <v>16956</v>
      </c>
      <c r="Z20" s="186">
        <v>16956</v>
      </c>
      <c r="AA20" s="187">
        <v>0</v>
      </c>
    </row>
    <row r="21" spans="1:27" ht="16.5" hidden="1" customHeight="1" x14ac:dyDescent="0.25">
      <c r="A21" s="188" t="s">
        <v>110</v>
      </c>
      <c r="B21" s="188" t="s">
        <v>206</v>
      </c>
      <c r="C21" s="188" t="s">
        <v>92</v>
      </c>
      <c r="D21" s="188" t="s">
        <v>205</v>
      </c>
      <c r="E21" s="188" t="s">
        <v>110</v>
      </c>
      <c r="F21" s="186">
        <v>335322951</v>
      </c>
      <c r="G21" s="187">
        <v>0</v>
      </c>
      <c r="H21" s="187">
        <v>0</v>
      </c>
      <c r="I21" s="187">
        <v>0</v>
      </c>
      <c r="J21" s="187">
        <v>0</v>
      </c>
      <c r="K21" s="186">
        <v>11360000</v>
      </c>
      <c r="L21" s="187">
        <v>0</v>
      </c>
      <c r="M21" s="186">
        <v>346682951</v>
      </c>
      <c r="N21" s="187">
        <v>0</v>
      </c>
      <c r="O21" s="186">
        <v>82506979</v>
      </c>
      <c r="P21" s="186">
        <v>82506979</v>
      </c>
      <c r="Q21" s="187">
        <v>0</v>
      </c>
      <c r="R21" s="186">
        <v>264175972</v>
      </c>
      <c r="S21" s="187">
        <v>0</v>
      </c>
      <c r="T21" s="186">
        <v>82506979</v>
      </c>
      <c r="U21" s="186">
        <v>82506979</v>
      </c>
      <c r="V21" s="186">
        <v>264175972</v>
      </c>
      <c r="W21" s="186">
        <v>82393899</v>
      </c>
      <c r="X21" s="187">
        <v>0</v>
      </c>
      <c r="Y21" s="186">
        <v>62407699</v>
      </c>
      <c r="Z21" s="186">
        <v>62407699</v>
      </c>
      <c r="AA21" s="186">
        <v>20099280</v>
      </c>
    </row>
    <row r="22" spans="1:27" ht="16.5" hidden="1" customHeight="1" x14ac:dyDescent="0.25">
      <c r="A22" s="188" t="s">
        <v>204</v>
      </c>
      <c r="B22" s="188" t="s">
        <v>203</v>
      </c>
      <c r="C22" s="188" t="s">
        <v>92</v>
      </c>
      <c r="D22" s="188" t="s">
        <v>202</v>
      </c>
      <c r="E22" s="188" t="s">
        <v>90</v>
      </c>
      <c r="F22" s="186">
        <v>95788061</v>
      </c>
      <c r="G22" s="187">
        <v>0</v>
      </c>
      <c r="H22" s="187">
        <v>0</v>
      </c>
      <c r="I22" s="187">
        <v>0</v>
      </c>
      <c r="J22" s="187">
        <v>0</v>
      </c>
      <c r="K22" s="186">
        <v>3050000</v>
      </c>
      <c r="L22" s="187">
        <v>0</v>
      </c>
      <c r="M22" s="186">
        <v>98838061</v>
      </c>
      <c r="N22" s="187">
        <v>0</v>
      </c>
      <c r="O22" s="186">
        <v>32630350</v>
      </c>
      <c r="P22" s="186">
        <v>32630350</v>
      </c>
      <c r="Q22" s="187">
        <v>0</v>
      </c>
      <c r="R22" s="186">
        <v>66207711</v>
      </c>
      <c r="S22" s="187">
        <v>0</v>
      </c>
      <c r="T22" s="186">
        <v>32630350</v>
      </c>
      <c r="U22" s="186">
        <v>32630350</v>
      </c>
      <c r="V22" s="186">
        <v>66207711</v>
      </c>
      <c r="W22" s="186">
        <v>32630350</v>
      </c>
      <c r="X22" s="187">
        <v>0</v>
      </c>
      <c r="Y22" s="186">
        <v>24627550</v>
      </c>
      <c r="Z22" s="186">
        <v>24627550</v>
      </c>
      <c r="AA22" s="186">
        <v>8002800</v>
      </c>
    </row>
    <row r="23" spans="1:27" ht="16.5" hidden="1" customHeight="1" x14ac:dyDescent="0.25">
      <c r="A23" s="188" t="s">
        <v>201</v>
      </c>
      <c r="B23" s="188" t="s">
        <v>200</v>
      </c>
      <c r="C23" s="188" t="s">
        <v>92</v>
      </c>
      <c r="D23" s="188" t="s">
        <v>199</v>
      </c>
      <c r="E23" s="188" t="s">
        <v>90</v>
      </c>
      <c r="F23" s="186">
        <v>67849877</v>
      </c>
      <c r="G23" s="187">
        <v>0</v>
      </c>
      <c r="H23" s="187">
        <v>0</v>
      </c>
      <c r="I23" s="187">
        <v>0</v>
      </c>
      <c r="J23" s="187">
        <v>0</v>
      </c>
      <c r="K23" s="186">
        <v>2160000</v>
      </c>
      <c r="L23" s="187">
        <v>0</v>
      </c>
      <c r="M23" s="186">
        <v>70009877</v>
      </c>
      <c r="N23" s="187">
        <v>0</v>
      </c>
      <c r="O23" s="186">
        <v>23112448</v>
      </c>
      <c r="P23" s="186">
        <v>23112448</v>
      </c>
      <c r="Q23" s="187">
        <v>0</v>
      </c>
      <c r="R23" s="186">
        <v>46897429</v>
      </c>
      <c r="S23" s="187">
        <v>0</v>
      </c>
      <c r="T23" s="186">
        <v>23112448</v>
      </c>
      <c r="U23" s="186">
        <v>23112448</v>
      </c>
      <c r="V23" s="186">
        <v>46897429</v>
      </c>
      <c r="W23" s="186">
        <v>23112448</v>
      </c>
      <c r="X23" s="187">
        <v>0</v>
      </c>
      <c r="Y23" s="186">
        <v>17444048</v>
      </c>
      <c r="Z23" s="186">
        <v>17444048</v>
      </c>
      <c r="AA23" s="186">
        <v>5668400</v>
      </c>
    </row>
    <row r="24" spans="1:27" ht="16.5" hidden="1" customHeight="1" x14ac:dyDescent="0.25">
      <c r="A24" s="188" t="s">
        <v>198</v>
      </c>
      <c r="B24" s="188" t="s">
        <v>197</v>
      </c>
      <c r="C24" s="188" t="s">
        <v>92</v>
      </c>
      <c r="D24" s="188" t="s">
        <v>196</v>
      </c>
      <c r="E24" s="188" t="s">
        <v>90</v>
      </c>
      <c r="F24" s="186">
        <v>81357880</v>
      </c>
      <c r="G24" s="187">
        <v>0</v>
      </c>
      <c r="H24" s="187">
        <v>0</v>
      </c>
      <c r="I24" s="187">
        <v>0</v>
      </c>
      <c r="J24" s="187">
        <v>0</v>
      </c>
      <c r="K24" s="186">
        <v>2560000</v>
      </c>
      <c r="L24" s="187">
        <v>0</v>
      </c>
      <c r="M24" s="186">
        <v>83917880</v>
      </c>
      <c r="N24" s="187">
        <v>0</v>
      </c>
      <c r="O24" s="186">
        <v>141301</v>
      </c>
      <c r="P24" s="186">
        <v>141301</v>
      </c>
      <c r="Q24" s="187">
        <v>0</v>
      </c>
      <c r="R24" s="186">
        <v>83776579</v>
      </c>
      <c r="S24" s="187">
        <v>0</v>
      </c>
      <c r="T24" s="186">
        <v>141301</v>
      </c>
      <c r="U24" s="186">
        <v>141301</v>
      </c>
      <c r="V24" s="186">
        <v>83776579</v>
      </c>
      <c r="W24" s="186">
        <v>141301</v>
      </c>
      <c r="X24" s="187">
        <v>0</v>
      </c>
      <c r="Y24" s="186">
        <v>141301</v>
      </c>
      <c r="Z24" s="186">
        <v>141301</v>
      </c>
      <c r="AA24" s="187">
        <v>0</v>
      </c>
    </row>
    <row r="25" spans="1:27" ht="16.5" hidden="1" customHeight="1" x14ac:dyDescent="0.25">
      <c r="A25" s="188" t="s">
        <v>195</v>
      </c>
      <c r="B25" s="188" t="s">
        <v>194</v>
      </c>
      <c r="C25" s="188" t="s">
        <v>92</v>
      </c>
      <c r="D25" s="188" t="s">
        <v>193</v>
      </c>
      <c r="E25" s="188" t="s">
        <v>90</v>
      </c>
      <c r="F25" s="186">
        <v>38048157</v>
      </c>
      <c r="G25" s="187">
        <v>0</v>
      </c>
      <c r="H25" s="187">
        <v>0</v>
      </c>
      <c r="I25" s="187">
        <v>0</v>
      </c>
      <c r="J25" s="187">
        <v>0</v>
      </c>
      <c r="K25" s="186">
        <v>1312000</v>
      </c>
      <c r="L25" s="187">
        <v>0</v>
      </c>
      <c r="M25" s="186">
        <v>39360157</v>
      </c>
      <c r="N25" s="187">
        <v>0</v>
      </c>
      <c r="O25" s="186">
        <v>11202500</v>
      </c>
      <c r="P25" s="186">
        <v>11202500</v>
      </c>
      <c r="Q25" s="187">
        <v>0</v>
      </c>
      <c r="R25" s="186">
        <v>28157657</v>
      </c>
      <c r="S25" s="187">
        <v>0</v>
      </c>
      <c r="T25" s="186">
        <v>11202500</v>
      </c>
      <c r="U25" s="186">
        <v>11202500</v>
      </c>
      <c r="V25" s="186">
        <v>28157657</v>
      </c>
      <c r="W25" s="186">
        <v>11202500</v>
      </c>
      <c r="X25" s="187">
        <v>0</v>
      </c>
      <c r="Y25" s="186">
        <v>8534300</v>
      </c>
      <c r="Z25" s="186">
        <v>8534300</v>
      </c>
      <c r="AA25" s="186">
        <v>2668200</v>
      </c>
    </row>
    <row r="26" spans="1:27" ht="16.5" hidden="1" customHeight="1" x14ac:dyDescent="0.25">
      <c r="A26" s="188" t="s">
        <v>192</v>
      </c>
      <c r="B26" s="188" t="s">
        <v>191</v>
      </c>
      <c r="C26" s="188" t="s">
        <v>92</v>
      </c>
      <c r="D26" s="188" t="s">
        <v>190</v>
      </c>
      <c r="E26" s="188" t="s">
        <v>90</v>
      </c>
      <c r="F26" s="186">
        <v>4718781</v>
      </c>
      <c r="G26" s="187">
        <v>0</v>
      </c>
      <c r="H26" s="187">
        <v>0</v>
      </c>
      <c r="I26" s="187">
        <v>0</v>
      </c>
      <c r="J26" s="187">
        <v>0</v>
      </c>
      <c r="K26" s="186">
        <v>637000</v>
      </c>
      <c r="L26" s="187">
        <v>0</v>
      </c>
      <c r="M26" s="186">
        <v>5355781</v>
      </c>
      <c r="N26" s="187">
        <v>0</v>
      </c>
      <c r="O26" s="186">
        <v>1414480</v>
      </c>
      <c r="P26" s="186">
        <v>1414480</v>
      </c>
      <c r="Q26" s="187">
        <v>0</v>
      </c>
      <c r="R26" s="186">
        <v>3941301</v>
      </c>
      <c r="S26" s="187">
        <v>0</v>
      </c>
      <c r="T26" s="186">
        <v>1414480</v>
      </c>
      <c r="U26" s="186">
        <v>1414480</v>
      </c>
      <c r="V26" s="186">
        <v>3941301</v>
      </c>
      <c r="W26" s="186">
        <v>1301400</v>
      </c>
      <c r="X26" s="187">
        <v>0</v>
      </c>
      <c r="Y26" s="186">
        <v>990600</v>
      </c>
      <c r="Z26" s="186">
        <v>990600</v>
      </c>
      <c r="AA26" s="186">
        <v>423880</v>
      </c>
    </row>
    <row r="27" spans="1:27" ht="16.5" hidden="1" customHeight="1" x14ac:dyDescent="0.25">
      <c r="A27" s="188" t="s">
        <v>189</v>
      </c>
      <c r="B27" s="188" t="s">
        <v>188</v>
      </c>
      <c r="C27" s="188" t="s">
        <v>92</v>
      </c>
      <c r="D27" s="188" t="s">
        <v>187</v>
      </c>
      <c r="E27" s="188" t="s">
        <v>90</v>
      </c>
      <c r="F27" s="186">
        <v>28536117</v>
      </c>
      <c r="G27" s="187">
        <v>0</v>
      </c>
      <c r="H27" s="187">
        <v>0</v>
      </c>
      <c r="I27" s="187">
        <v>0</v>
      </c>
      <c r="J27" s="187">
        <v>0</v>
      </c>
      <c r="K27" s="186">
        <v>985000</v>
      </c>
      <c r="L27" s="187">
        <v>0</v>
      </c>
      <c r="M27" s="186">
        <v>29521117</v>
      </c>
      <c r="N27" s="187">
        <v>0</v>
      </c>
      <c r="O27" s="186">
        <v>8403300</v>
      </c>
      <c r="P27" s="186">
        <v>8403300</v>
      </c>
      <c r="Q27" s="187">
        <v>0</v>
      </c>
      <c r="R27" s="186">
        <v>21117817</v>
      </c>
      <c r="S27" s="187">
        <v>0</v>
      </c>
      <c r="T27" s="186">
        <v>8403300</v>
      </c>
      <c r="U27" s="186">
        <v>8403300</v>
      </c>
      <c r="V27" s="186">
        <v>21117817</v>
      </c>
      <c r="W27" s="186">
        <v>8403300</v>
      </c>
      <c r="X27" s="187">
        <v>0</v>
      </c>
      <c r="Y27" s="186">
        <v>6401800</v>
      </c>
      <c r="Z27" s="186">
        <v>6401800</v>
      </c>
      <c r="AA27" s="186">
        <v>2001500</v>
      </c>
    </row>
    <row r="28" spans="1:27" ht="16.5" hidden="1" customHeight="1" x14ac:dyDescent="0.25">
      <c r="A28" s="188" t="s">
        <v>186</v>
      </c>
      <c r="B28" s="188" t="s">
        <v>185</v>
      </c>
      <c r="C28" s="188" t="s">
        <v>92</v>
      </c>
      <c r="D28" s="188" t="s">
        <v>184</v>
      </c>
      <c r="E28" s="188" t="s">
        <v>90</v>
      </c>
      <c r="F28" s="186">
        <v>19024078</v>
      </c>
      <c r="G28" s="187">
        <v>0</v>
      </c>
      <c r="H28" s="187">
        <v>0</v>
      </c>
      <c r="I28" s="187">
        <v>0</v>
      </c>
      <c r="J28" s="187">
        <v>0</v>
      </c>
      <c r="K28" s="186">
        <v>656000</v>
      </c>
      <c r="L28" s="187">
        <v>0</v>
      </c>
      <c r="M28" s="186">
        <v>19680078</v>
      </c>
      <c r="N28" s="187">
        <v>0</v>
      </c>
      <c r="O28" s="186">
        <v>5602600</v>
      </c>
      <c r="P28" s="186">
        <v>5602600</v>
      </c>
      <c r="Q28" s="187">
        <v>0</v>
      </c>
      <c r="R28" s="186">
        <v>14077478</v>
      </c>
      <c r="S28" s="187">
        <v>0</v>
      </c>
      <c r="T28" s="186">
        <v>5602600</v>
      </c>
      <c r="U28" s="186">
        <v>5602600</v>
      </c>
      <c r="V28" s="186">
        <v>14077478</v>
      </c>
      <c r="W28" s="186">
        <v>5602600</v>
      </c>
      <c r="X28" s="187">
        <v>0</v>
      </c>
      <c r="Y28" s="186">
        <v>4268100</v>
      </c>
      <c r="Z28" s="186">
        <v>4268100</v>
      </c>
      <c r="AA28" s="186">
        <v>1334500</v>
      </c>
    </row>
    <row r="29" spans="1:27" ht="16.5" hidden="1" customHeight="1" x14ac:dyDescent="0.25">
      <c r="A29" s="188" t="s">
        <v>110</v>
      </c>
      <c r="B29" s="188" t="s">
        <v>183</v>
      </c>
      <c r="C29" s="188" t="s">
        <v>92</v>
      </c>
      <c r="D29" s="188" t="s">
        <v>182</v>
      </c>
      <c r="E29" s="188" t="s">
        <v>110</v>
      </c>
      <c r="F29" s="186">
        <v>67181020</v>
      </c>
      <c r="G29" s="187">
        <v>0</v>
      </c>
      <c r="H29" s="187">
        <v>0</v>
      </c>
      <c r="I29" s="187">
        <v>0</v>
      </c>
      <c r="J29" s="187">
        <v>0</v>
      </c>
      <c r="K29" s="186">
        <v>1796000</v>
      </c>
      <c r="L29" s="187">
        <v>0</v>
      </c>
      <c r="M29" s="186">
        <v>68977020</v>
      </c>
      <c r="N29" s="187">
        <v>0</v>
      </c>
      <c r="O29" s="186">
        <v>5044973</v>
      </c>
      <c r="P29" s="186">
        <v>5044973</v>
      </c>
      <c r="Q29" s="187">
        <v>0</v>
      </c>
      <c r="R29" s="186">
        <v>63932047</v>
      </c>
      <c r="S29" s="187">
        <v>0</v>
      </c>
      <c r="T29" s="186">
        <v>5044973</v>
      </c>
      <c r="U29" s="186">
        <v>5044973</v>
      </c>
      <c r="V29" s="186">
        <v>63932047</v>
      </c>
      <c r="W29" s="186">
        <v>5044973</v>
      </c>
      <c r="X29" s="187">
        <v>0</v>
      </c>
      <c r="Y29" s="186">
        <v>5044973</v>
      </c>
      <c r="Z29" s="186">
        <v>5044973</v>
      </c>
      <c r="AA29" s="187">
        <v>0</v>
      </c>
    </row>
    <row r="30" spans="1:27" ht="16.5" hidden="1" customHeight="1" x14ac:dyDescent="0.25">
      <c r="A30" s="188" t="s">
        <v>110</v>
      </c>
      <c r="B30" s="188" t="s">
        <v>181</v>
      </c>
      <c r="C30" s="188" t="s">
        <v>92</v>
      </c>
      <c r="D30" s="188" t="s">
        <v>180</v>
      </c>
      <c r="E30" s="188" t="s">
        <v>110</v>
      </c>
      <c r="F30" s="186">
        <v>67181020</v>
      </c>
      <c r="G30" s="187">
        <v>0</v>
      </c>
      <c r="H30" s="187">
        <v>0</v>
      </c>
      <c r="I30" s="187">
        <v>0</v>
      </c>
      <c r="J30" s="187">
        <v>0</v>
      </c>
      <c r="K30" s="186">
        <v>1796000</v>
      </c>
      <c r="L30" s="187">
        <v>0</v>
      </c>
      <c r="M30" s="186">
        <v>68977020</v>
      </c>
      <c r="N30" s="187">
        <v>0</v>
      </c>
      <c r="O30" s="186">
        <v>5044973</v>
      </c>
      <c r="P30" s="186">
        <v>5044973</v>
      </c>
      <c r="Q30" s="187">
        <v>0</v>
      </c>
      <c r="R30" s="186">
        <v>63932047</v>
      </c>
      <c r="S30" s="187">
        <v>0</v>
      </c>
      <c r="T30" s="186">
        <v>5044973</v>
      </c>
      <c r="U30" s="186">
        <v>5044973</v>
      </c>
      <c r="V30" s="186">
        <v>63932047</v>
      </c>
      <c r="W30" s="186">
        <v>5044973</v>
      </c>
      <c r="X30" s="187">
        <v>0</v>
      </c>
      <c r="Y30" s="186">
        <v>5044973</v>
      </c>
      <c r="Z30" s="186">
        <v>5044973</v>
      </c>
      <c r="AA30" s="187">
        <v>0</v>
      </c>
    </row>
    <row r="31" spans="1:27" ht="16.5" hidden="1" customHeight="1" x14ac:dyDescent="0.25">
      <c r="A31" s="188" t="s">
        <v>179</v>
      </c>
      <c r="B31" s="188" t="s">
        <v>178</v>
      </c>
      <c r="C31" s="188" t="s">
        <v>92</v>
      </c>
      <c r="D31" s="188" t="s">
        <v>177</v>
      </c>
      <c r="E31" s="188" t="s">
        <v>90</v>
      </c>
      <c r="F31" s="186">
        <v>52870104</v>
      </c>
      <c r="G31" s="187">
        <v>0</v>
      </c>
      <c r="H31" s="187">
        <v>0</v>
      </c>
      <c r="I31" s="187">
        <v>0</v>
      </c>
      <c r="J31" s="187">
        <v>0</v>
      </c>
      <c r="K31" s="186">
        <v>1660000</v>
      </c>
      <c r="L31" s="187">
        <v>0</v>
      </c>
      <c r="M31" s="186">
        <v>54530104</v>
      </c>
      <c r="N31" s="187">
        <v>0</v>
      </c>
      <c r="O31" s="186">
        <v>4636379</v>
      </c>
      <c r="P31" s="186">
        <v>4636379</v>
      </c>
      <c r="Q31" s="187">
        <v>0</v>
      </c>
      <c r="R31" s="186">
        <v>49893725</v>
      </c>
      <c r="S31" s="187">
        <v>0</v>
      </c>
      <c r="T31" s="186">
        <v>4636379</v>
      </c>
      <c r="U31" s="186">
        <v>4636379</v>
      </c>
      <c r="V31" s="186">
        <v>49893725</v>
      </c>
      <c r="W31" s="186">
        <v>4636379</v>
      </c>
      <c r="X31" s="187">
        <v>0</v>
      </c>
      <c r="Y31" s="186">
        <v>4636379</v>
      </c>
      <c r="Z31" s="186">
        <v>4636379</v>
      </c>
      <c r="AA31" s="187">
        <v>0</v>
      </c>
    </row>
    <row r="32" spans="1:27" ht="16.5" hidden="1" customHeight="1" x14ac:dyDescent="0.25">
      <c r="A32" s="188" t="s">
        <v>176</v>
      </c>
      <c r="B32" s="188" t="s">
        <v>175</v>
      </c>
      <c r="C32" s="188" t="s">
        <v>92</v>
      </c>
      <c r="D32" s="188" t="s">
        <v>174</v>
      </c>
      <c r="E32" s="188" t="s">
        <v>107</v>
      </c>
      <c r="F32" s="186">
        <v>10000000</v>
      </c>
      <c r="G32" s="187">
        <v>0</v>
      </c>
      <c r="H32" s="187">
        <v>0</v>
      </c>
      <c r="I32" s="187">
        <v>0</v>
      </c>
      <c r="J32" s="187">
        <v>0</v>
      </c>
      <c r="K32" s="187">
        <v>0</v>
      </c>
      <c r="L32" s="187">
        <v>0</v>
      </c>
      <c r="M32" s="186">
        <v>10000000</v>
      </c>
      <c r="N32" s="187">
        <v>0</v>
      </c>
      <c r="O32" s="187">
        <v>0</v>
      </c>
      <c r="P32" s="187">
        <v>0</v>
      </c>
      <c r="Q32" s="187">
        <v>0</v>
      </c>
      <c r="R32" s="186">
        <v>10000000</v>
      </c>
      <c r="S32" s="187">
        <v>0</v>
      </c>
      <c r="T32" s="187">
        <v>0</v>
      </c>
      <c r="U32" s="187">
        <v>0</v>
      </c>
      <c r="V32" s="186">
        <v>10000000</v>
      </c>
      <c r="W32" s="187">
        <v>0</v>
      </c>
      <c r="X32" s="187">
        <v>0</v>
      </c>
      <c r="Y32" s="187">
        <v>0</v>
      </c>
      <c r="Z32" s="187">
        <v>0</v>
      </c>
      <c r="AA32" s="187">
        <v>0</v>
      </c>
    </row>
    <row r="33" spans="1:27" ht="16.5" hidden="1" customHeight="1" x14ac:dyDescent="0.25">
      <c r="A33" s="188" t="s">
        <v>173</v>
      </c>
      <c r="B33" s="188" t="s">
        <v>172</v>
      </c>
      <c r="C33" s="188" t="s">
        <v>92</v>
      </c>
      <c r="D33" s="188" t="s">
        <v>171</v>
      </c>
      <c r="E33" s="188" t="s">
        <v>90</v>
      </c>
      <c r="F33" s="186">
        <v>4310916</v>
      </c>
      <c r="G33" s="187">
        <v>0</v>
      </c>
      <c r="H33" s="187">
        <v>0</v>
      </c>
      <c r="I33" s="187">
        <v>0</v>
      </c>
      <c r="J33" s="187">
        <v>0</v>
      </c>
      <c r="K33" s="186">
        <v>136000</v>
      </c>
      <c r="L33" s="187">
        <v>0</v>
      </c>
      <c r="M33" s="186">
        <v>4446916</v>
      </c>
      <c r="N33" s="187">
        <v>0</v>
      </c>
      <c r="O33" s="186">
        <v>408594</v>
      </c>
      <c r="P33" s="186">
        <v>408594</v>
      </c>
      <c r="Q33" s="187">
        <v>0</v>
      </c>
      <c r="R33" s="186">
        <v>4038322</v>
      </c>
      <c r="S33" s="187">
        <v>0</v>
      </c>
      <c r="T33" s="186">
        <v>408594</v>
      </c>
      <c r="U33" s="186">
        <v>408594</v>
      </c>
      <c r="V33" s="186">
        <v>4038322</v>
      </c>
      <c r="W33" s="186">
        <v>408594</v>
      </c>
      <c r="X33" s="187">
        <v>0</v>
      </c>
      <c r="Y33" s="186">
        <v>408594</v>
      </c>
      <c r="Z33" s="186">
        <v>408594</v>
      </c>
      <c r="AA33" s="187">
        <v>0</v>
      </c>
    </row>
    <row r="34" spans="1:27" ht="16.5" hidden="1" customHeight="1" x14ac:dyDescent="0.25">
      <c r="A34" s="188" t="s">
        <v>110</v>
      </c>
      <c r="B34" s="188" t="s">
        <v>170</v>
      </c>
      <c r="C34" s="188" t="s">
        <v>92</v>
      </c>
      <c r="D34" s="188" t="s">
        <v>169</v>
      </c>
      <c r="E34" s="188" t="s">
        <v>110</v>
      </c>
      <c r="F34" s="186">
        <v>788491311</v>
      </c>
      <c r="G34" s="187">
        <v>0</v>
      </c>
      <c r="H34" s="187">
        <v>0</v>
      </c>
      <c r="I34" s="187">
        <v>0</v>
      </c>
      <c r="J34" s="187">
        <v>0</v>
      </c>
      <c r="K34" s="186">
        <v>41000000</v>
      </c>
      <c r="L34" s="186">
        <v>82943000</v>
      </c>
      <c r="M34" s="186">
        <v>746548311</v>
      </c>
      <c r="N34" s="187">
        <v>0</v>
      </c>
      <c r="O34" s="186">
        <v>545301767</v>
      </c>
      <c r="P34" s="186">
        <v>545301767</v>
      </c>
      <c r="Q34" s="187">
        <v>0</v>
      </c>
      <c r="R34" s="186">
        <v>201246544</v>
      </c>
      <c r="S34" s="187">
        <v>0</v>
      </c>
      <c r="T34" s="186">
        <v>523706353</v>
      </c>
      <c r="U34" s="186">
        <v>523706353</v>
      </c>
      <c r="V34" s="186">
        <v>222841958</v>
      </c>
      <c r="W34" s="186">
        <v>173697081</v>
      </c>
      <c r="X34" s="187">
        <v>0</v>
      </c>
      <c r="Y34" s="186">
        <v>173008881</v>
      </c>
      <c r="Z34" s="186">
        <v>173008881</v>
      </c>
      <c r="AA34" s="186">
        <v>350697472</v>
      </c>
    </row>
    <row r="35" spans="1:27" ht="16.5" hidden="1" customHeight="1" x14ac:dyDescent="0.25">
      <c r="A35" s="188" t="s">
        <v>110</v>
      </c>
      <c r="B35" s="188" t="s">
        <v>168</v>
      </c>
      <c r="C35" s="188" t="s">
        <v>92</v>
      </c>
      <c r="D35" s="188" t="s">
        <v>167</v>
      </c>
      <c r="E35" s="188" t="s">
        <v>110</v>
      </c>
      <c r="F35" s="186">
        <v>788491311</v>
      </c>
      <c r="G35" s="187">
        <v>0</v>
      </c>
      <c r="H35" s="187">
        <v>0</v>
      </c>
      <c r="I35" s="187">
        <v>0</v>
      </c>
      <c r="J35" s="187">
        <v>0</v>
      </c>
      <c r="K35" s="186">
        <v>41000000</v>
      </c>
      <c r="L35" s="186">
        <v>82943000</v>
      </c>
      <c r="M35" s="186">
        <v>746548311</v>
      </c>
      <c r="N35" s="187">
        <v>0</v>
      </c>
      <c r="O35" s="186">
        <v>545301767</v>
      </c>
      <c r="P35" s="186">
        <v>545301767</v>
      </c>
      <c r="Q35" s="187">
        <v>0</v>
      </c>
      <c r="R35" s="186">
        <v>201246544</v>
      </c>
      <c r="S35" s="187">
        <v>0</v>
      </c>
      <c r="T35" s="186">
        <v>523706353</v>
      </c>
      <c r="U35" s="186">
        <v>523706353</v>
      </c>
      <c r="V35" s="186">
        <v>222841958</v>
      </c>
      <c r="W35" s="186">
        <v>173697081</v>
      </c>
      <c r="X35" s="187">
        <v>0</v>
      </c>
      <c r="Y35" s="186">
        <v>173008881</v>
      </c>
      <c r="Z35" s="186">
        <v>173008881</v>
      </c>
      <c r="AA35" s="186">
        <v>350697472</v>
      </c>
    </row>
    <row r="36" spans="1:27" ht="16.5" hidden="1" customHeight="1" x14ac:dyDescent="0.25">
      <c r="A36" s="188" t="s">
        <v>110</v>
      </c>
      <c r="B36" s="188" t="s">
        <v>166</v>
      </c>
      <c r="C36" s="188" t="s">
        <v>92</v>
      </c>
      <c r="D36" s="188" t="s">
        <v>165</v>
      </c>
      <c r="E36" s="188" t="s">
        <v>110</v>
      </c>
      <c r="F36" s="186">
        <v>82118061</v>
      </c>
      <c r="G36" s="187">
        <v>0</v>
      </c>
      <c r="H36" s="187">
        <v>0</v>
      </c>
      <c r="I36" s="187">
        <v>0</v>
      </c>
      <c r="J36" s="187">
        <v>0</v>
      </c>
      <c r="K36" s="186">
        <v>15000000</v>
      </c>
      <c r="L36" s="187">
        <v>0</v>
      </c>
      <c r="M36" s="186">
        <v>97118061</v>
      </c>
      <c r="N36" s="187">
        <v>0</v>
      </c>
      <c r="O36" s="186">
        <v>32441886</v>
      </c>
      <c r="P36" s="186">
        <v>32441886</v>
      </c>
      <c r="Q36" s="187">
        <v>0</v>
      </c>
      <c r="R36" s="186">
        <v>64676175</v>
      </c>
      <c r="S36" s="187">
        <v>0</v>
      </c>
      <c r="T36" s="186">
        <v>10846472</v>
      </c>
      <c r="U36" s="186">
        <v>10846472</v>
      </c>
      <c r="V36" s="186">
        <v>86271589</v>
      </c>
      <c r="W36" s="186">
        <v>513200</v>
      </c>
      <c r="X36" s="187">
        <v>0</v>
      </c>
      <c r="Y36" s="186">
        <v>275000</v>
      </c>
      <c r="Z36" s="186">
        <v>275000</v>
      </c>
      <c r="AA36" s="186">
        <v>10571472</v>
      </c>
    </row>
    <row r="37" spans="1:27" ht="16.5" hidden="1" customHeight="1" x14ac:dyDescent="0.25">
      <c r="A37" s="188" t="s">
        <v>164</v>
      </c>
      <c r="B37" s="188" t="s">
        <v>163</v>
      </c>
      <c r="C37" s="188" t="s">
        <v>92</v>
      </c>
      <c r="D37" s="188" t="s">
        <v>162</v>
      </c>
      <c r="E37" s="188" t="s">
        <v>90</v>
      </c>
      <c r="F37" s="186">
        <v>13118061</v>
      </c>
      <c r="G37" s="187">
        <v>0</v>
      </c>
      <c r="H37" s="187">
        <v>0</v>
      </c>
      <c r="I37" s="187">
        <v>0</v>
      </c>
      <c r="J37" s="187">
        <v>0</v>
      </c>
      <c r="K37" s="187">
        <v>0</v>
      </c>
      <c r="L37" s="187">
        <v>0</v>
      </c>
      <c r="M37" s="186">
        <v>13118061</v>
      </c>
      <c r="N37" s="187">
        <v>0</v>
      </c>
      <c r="O37" s="186">
        <v>12614415</v>
      </c>
      <c r="P37" s="186">
        <v>12614415</v>
      </c>
      <c r="Q37" s="187">
        <v>0</v>
      </c>
      <c r="R37" s="186">
        <v>503646</v>
      </c>
      <c r="S37" s="187">
        <v>0</v>
      </c>
      <c r="T37" s="186">
        <v>10846472</v>
      </c>
      <c r="U37" s="186">
        <v>10846472</v>
      </c>
      <c r="V37" s="186">
        <v>2271589</v>
      </c>
      <c r="W37" s="186">
        <v>513200</v>
      </c>
      <c r="X37" s="187">
        <v>0</v>
      </c>
      <c r="Y37" s="186">
        <v>275000</v>
      </c>
      <c r="Z37" s="186">
        <v>275000</v>
      </c>
      <c r="AA37" s="186">
        <v>10571472</v>
      </c>
    </row>
    <row r="38" spans="1:27" ht="16.5" hidden="1" customHeight="1" x14ac:dyDescent="0.25">
      <c r="A38" s="188" t="s">
        <v>161</v>
      </c>
      <c r="B38" s="188" t="s">
        <v>160</v>
      </c>
      <c r="C38" s="188" t="s">
        <v>92</v>
      </c>
      <c r="D38" s="188" t="s">
        <v>159</v>
      </c>
      <c r="E38" s="188" t="s">
        <v>90</v>
      </c>
      <c r="F38" s="186">
        <v>39000000</v>
      </c>
      <c r="G38" s="187">
        <v>0</v>
      </c>
      <c r="H38" s="187">
        <v>0</v>
      </c>
      <c r="I38" s="187">
        <v>0</v>
      </c>
      <c r="J38" s="187">
        <v>0</v>
      </c>
      <c r="K38" s="186">
        <v>15000000</v>
      </c>
      <c r="L38" s="187">
        <v>0</v>
      </c>
      <c r="M38" s="186">
        <v>54000000</v>
      </c>
      <c r="N38" s="187">
        <v>0</v>
      </c>
      <c r="O38" s="186">
        <v>19827471</v>
      </c>
      <c r="P38" s="186">
        <v>19827471</v>
      </c>
      <c r="Q38" s="187">
        <v>0</v>
      </c>
      <c r="R38" s="186">
        <v>34172529</v>
      </c>
      <c r="S38" s="187">
        <v>0</v>
      </c>
      <c r="T38" s="187">
        <v>0</v>
      </c>
      <c r="U38" s="187">
        <v>0</v>
      </c>
      <c r="V38" s="186">
        <v>54000000</v>
      </c>
      <c r="W38" s="187">
        <v>0</v>
      </c>
      <c r="X38" s="187">
        <v>0</v>
      </c>
      <c r="Y38" s="187">
        <v>0</v>
      </c>
      <c r="Z38" s="187">
        <v>0</v>
      </c>
      <c r="AA38" s="187">
        <v>0</v>
      </c>
    </row>
    <row r="39" spans="1:27" ht="16.5" hidden="1" customHeight="1" x14ac:dyDescent="0.25">
      <c r="A39" s="188" t="s">
        <v>158</v>
      </c>
      <c r="B39" s="188" t="s">
        <v>157</v>
      </c>
      <c r="C39" s="188" t="s">
        <v>92</v>
      </c>
      <c r="D39" s="188" t="s">
        <v>156</v>
      </c>
      <c r="E39" s="188" t="s">
        <v>90</v>
      </c>
      <c r="F39" s="186">
        <v>30000000</v>
      </c>
      <c r="G39" s="187">
        <v>0</v>
      </c>
      <c r="H39" s="187">
        <v>0</v>
      </c>
      <c r="I39" s="187">
        <v>0</v>
      </c>
      <c r="J39" s="187">
        <v>0</v>
      </c>
      <c r="K39" s="187">
        <v>0</v>
      </c>
      <c r="L39" s="187">
        <v>0</v>
      </c>
      <c r="M39" s="186">
        <v>30000000</v>
      </c>
      <c r="N39" s="187">
        <v>0</v>
      </c>
      <c r="O39" s="187">
        <v>0</v>
      </c>
      <c r="P39" s="187">
        <v>0</v>
      </c>
      <c r="Q39" s="187">
        <v>0</v>
      </c>
      <c r="R39" s="186">
        <v>30000000</v>
      </c>
      <c r="S39" s="187">
        <v>0</v>
      </c>
      <c r="T39" s="187">
        <v>0</v>
      </c>
      <c r="U39" s="187">
        <v>0</v>
      </c>
      <c r="V39" s="186">
        <v>30000000</v>
      </c>
      <c r="W39" s="187">
        <v>0</v>
      </c>
      <c r="X39" s="187">
        <v>0</v>
      </c>
      <c r="Y39" s="187">
        <v>0</v>
      </c>
      <c r="Z39" s="187">
        <v>0</v>
      </c>
      <c r="AA39" s="187">
        <v>0</v>
      </c>
    </row>
    <row r="40" spans="1:27" ht="16.5" hidden="1" customHeight="1" x14ac:dyDescent="0.25">
      <c r="A40" s="188" t="s">
        <v>110</v>
      </c>
      <c r="B40" s="188" t="s">
        <v>155</v>
      </c>
      <c r="C40" s="188" t="s">
        <v>92</v>
      </c>
      <c r="D40" s="188" t="s">
        <v>121</v>
      </c>
      <c r="E40" s="188" t="s">
        <v>110</v>
      </c>
      <c r="F40" s="186">
        <v>706373250</v>
      </c>
      <c r="G40" s="187">
        <v>0</v>
      </c>
      <c r="H40" s="187">
        <v>0</v>
      </c>
      <c r="I40" s="187">
        <v>0</v>
      </c>
      <c r="J40" s="187">
        <v>0</v>
      </c>
      <c r="K40" s="186">
        <v>26000000</v>
      </c>
      <c r="L40" s="186">
        <v>82943000</v>
      </c>
      <c r="M40" s="186">
        <v>649430250</v>
      </c>
      <c r="N40" s="187">
        <v>0</v>
      </c>
      <c r="O40" s="186">
        <v>512859881</v>
      </c>
      <c r="P40" s="186">
        <v>512859881</v>
      </c>
      <c r="Q40" s="187">
        <v>0</v>
      </c>
      <c r="R40" s="186">
        <v>136570369</v>
      </c>
      <c r="S40" s="187">
        <v>0</v>
      </c>
      <c r="T40" s="186">
        <v>512859881</v>
      </c>
      <c r="U40" s="186">
        <v>512859881</v>
      </c>
      <c r="V40" s="186">
        <v>136570369</v>
      </c>
      <c r="W40" s="186">
        <v>173183881</v>
      </c>
      <c r="X40" s="187">
        <v>0</v>
      </c>
      <c r="Y40" s="186">
        <v>172733881</v>
      </c>
      <c r="Z40" s="186">
        <v>172733881</v>
      </c>
      <c r="AA40" s="186">
        <v>340126000</v>
      </c>
    </row>
    <row r="41" spans="1:27" ht="16.5" hidden="1" customHeight="1" x14ac:dyDescent="0.25">
      <c r="A41" s="188" t="s">
        <v>154</v>
      </c>
      <c r="B41" s="188" t="s">
        <v>153</v>
      </c>
      <c r="C41" s="188" t="s">
        <v>92</v>
      </c>
      <c r="D41" s="188" t="s">
        <v>152</v>
      </c>
      <c r="E41" s="188" t="s">
        <v>90</v>
      </c>
      <c r="F41" s="186">
        <v>2476902</v>
      </c>
      <c r="G41" s="187">
        <v>0</v>
      </c>
      <c r="H41" s="187">
        <v>0</v>
      </c>
      <c r="I41" s="187">
        <v>0</v>
      </c>
      <c r="J41" s="187">
        <v>0</v>
      </c>
      <c r="K41" s="187">
        <v>0</v>
      </c>
      <c r="L41" s="187">
        <v>0</v>
      </c>
      <c r="M41" s="186">
        <v>2476902</v>
      </c>
      <c r="N41" s="187">
        <v>0</v>
      </c>
      <c r="O41" s="186">
        <v>2200000</v>
      </c>
      <c r="P41" s="186">
        <v>2200000</v>
      </c>
      <c r="Q41" s="187">
        <v>0</v>
      </c>
      <c r="R41" s="186">
        <v>276902</v>
      </c>
      <c r="S41" s="187">
        <v>0</v>
      </c>
      <c r="T41" s="186">
        <v>2200000</v>
      </c>
      <c r="U41" s="186">
        <v>2200000</v>
      </c>
      <c r="V41" s="186">
        <v>276902</v>
      </c>
      <c r="W41" s="186">
        <v>266333</v>
      </c>
      <c r="X41" s="187">
        <v>0</v>
      </c>
      <c r="Y41" s="186">
        <v>183333</v>
      </c>
      <c r="Z41" s="186">
        <v>183333</v>
      </c>
      <c r="AA41" s="186">
        <v>2016667</v>
      </c>
    </row>
    <row r="42" spans="1:27" ht="16.5" hidden="1" customHeight="1" x14ac:dyDescent="0.25">
      <c r="A42" s="188" t="s">
        <v>151</v>
      </c>
      <c r="B42" s="188" t="s">
        <v>150</v>
      </c>
      <c r="C42" s="188" t="s">
        <v>92</v>
      </c>
      <c r="D42" s="188" t="s">
        <v>149</v>
      </c>
      <c r="E42" s="188" t="s">
        <v>90</v>
      </c>
      <c r="F42" s="186">
        <v>357179873</v>
      </c>
      <c r="G42" s="187">
        <v>0</v>
      </c>
      <c r="H42" s="187">
        <v>0</v>
      </c>
      <c r="I42" s="187">
        <v>0</v>
      </c>
      <c r="J42" s="187">
        <v>0</v>
      </c>
      <c r="K42" s="187">
        <v>0</v>
      </c>
      <c r="L42" s="187">
        <v>0</v>
      </c>
      <c r="M42" s="186">
        <v>357179873</v>
      </c>
      <c r="N42" s="187">
        <v>0</v>
      </c>
      <c r="O42" s="186">
        <v>322507987</v>
      </c>
      <c r="P42" s="186">
        <v>322507987</v>
      </c>
      <c r="Q42" s="187">
        <v>0</v>
      </c>
      <c r="R42" s="186">
        <v>34671886</v>
      </c>
      <c r="S42" s="187">
        <v>0</v>
      </c>
      <c r="T42" s="186">
        <v>322507987</v>
      </c>
      <c r="U42" s="186">
        <v>322507987</v>
      </c>
      <c r="V42" s="186">
        <v>34671886</v>
      </c>
      <c r="W42" s="186">
        <v>101040654</v>
      </c>
      <c r="X42" s="187">
        <v>0</v>
      </c>
      <c r="Y42" s="186">
        <v>101040654</v>
      </c>
      <c r="Z42" s="186">
        <v>101040654</v>
      </c>
      <c r="AA42" s="186">
        <v>221467333</v>
      </c>
    </row>
    <row r="43" spans="1:27" ht="16.5" hidden="1" customHeight="1" x14ac:dyDescent="0.25">
      <c r="A43" s="188" t="s">
        <v>148</v>
      </c>
      <c r="B43" s="188" t="s">
        <v>147</v>
      </c>
      <c r="C43" s="188" t="s">
        <v>92</v>
      </c>
      <c r="D43" s="188" t="s">
        <v>146</v>
      </c>
      <c r="E43" s="188" t="s">
        <v>90</v>
      </c>
      <c r="F43" s="186">
        <v>74316475</v>
      </c>
      <c r="G43" s="187">
        <v>0</v>
      </c>
      <c r="H43" s="187">
        <v>0</v>
      </c>
      <c r="I43" s="187">
        <v>0</v>
      </c>
      <c r="J43" s="187">
        <v>0</v>
      </c>
      <c r="K43" s="186">
        <v>26000000</v>
      </c>
      <c r="L43" s="187">
        <v>0</v>
      </c>
      <c r="M43" s="186">
        <v>100316475</v>
      </c>
      <c r="N43" s="187">
        <v>0</v>
      </c>
      <c r="O43" s="186">
        <v>14151894</v>
      </c>
      <c r="P43" s="186">
        <v>14151894</v>
      </c>
      <c r="Q43" s="187">
        <v>0</v>
      </c>
      <c r="R43" s="186">
        <v>86164581</v>
      </c>
      <c r="S43" s="187">
        <v>0</v>
      </c>
      <c r="T43" s="186">
        <v>14151894</v>
      </c>
      <c r="U43" s="186">
        <v>14151894</v>
      </c>
      <c r="V43" s="186">
        <v>86164581</v>
      </c>
      <c r="W43" s="186">
        <v>9477228</v>
      </c>
      <c r="X43" s="187">
        <v>0</v>
      </c>
      <c r="Y43" s="186">
        <v>9110228</v>
      </c>
      <c r="Z43" s="186">
        <v>9110228</v>
      </c>
      <c r="AA43" s="186">
        <v>5041666</v>
      </c>
    </row>
    <row r="44" spans="1:27" ht="16.5" hidden="1" customHeight="1" x14ac:dyDescent="0.25">
      <c r="A44" s="188" t="s">
        <v>145</v>
      </c>
      <c r="B44" s="188" t="s">
        <v>144</v>
      </c>
      <c r="C44" s="188" t="s">
        <v>92</v>
      </c>
      <c r="D44" s="188" t="s">
        <v>111</v>
      </c>
      <c r="E44" s="188" t="s">
        <v>90</v>
      </c>
      <c r="F44" s="186">
        <v>272400000</v>
      </c>
      <c r="G44" s="187">
        <v>0</v>
      </c>
      <c r="H44" s="187">
        <v>0</v>
      </c>
      <c r="I44" s="187">
        <v>0</v>
      </c>
      <c r="J44" s="187">
        <v>0</v>
      </c>
      <c r="K44" s="187">
        <v>0</v>
      </c>
      <c r="L44" s="186">
        <v>82943000</v>
      </c>
      <c r="M44" s="186">
        <v>189457000</v>
      </c>
      <c r="N44" s="187">
        <v>0</v>
      </c>
      <c r="O44" s="186">
        <v>174000000</v>
      </c>
      <c r="P44" s="186">
        <v>174000000</v>
      </c>
      <c r="Q44" s="187">
        <v>0</v>
      </c>
      <c r="R44" s="186">
        <v>15457000</v>
      </c>
      <c r="S44" s="187">
        <v>0</v>
      </c>
      <c r="T44" s="186">
        <v>174000000</v>
      </c>
      <c r="U44" s="186">
        <v>174000000</v>
      </c>
      <c r="V44" s="186">
        <v>15457000</v>
      </c>
      <c r="W44" s="186">
        <v>62399666</v>
      </c>
      <c r="X44" s="187">
        <v>0</v>
      </c>
      <c r="Y44" s="186">
        <v>62399666</v>
      </c>
      <c r="Z44" s="186">
        <v>62399666</v>
      </c>
      <c r="AA44" s="186">
        <v>111600334</v>
      </c>
    </row>
    <row r="45" spans="1:27" ht="16.5" hidden="1" customHeight="1" x14ac:dyDescent="0.25">
      <c r="A45" s="188" t="s">
        <v>110</v>
      </c>
      <c r="B45" s="188" t="s">
        <v>143</v>
      </c>
      <c r="C45" s="188" t="s">
        <v>92</v>
      </c>
      <c r="D45" s="188" t="s">
        <v>142</v>
      </c>
      <c r="E45" s="188" t="s">
        <v>110</v>
      </c>
      <c r="F45" s="186">
        <v>139809600</v>
      </c>
      <c r="G45" s="187">
        <v>0</v>
      </c>
      <c r="H45" s="187">
        <v>0</v>
      </c>
      <c r="I45" s="187">
        <v>0</v>
      </c>
      <c r="J45" s="187">
        <v>0</v>
      </c>
      <c r="K45" s="187">
        <v>0</v>
      </c>
      <c r="L45" s="187">
        <v>0</v>
      </c>
      <c r="M45" s="186">
        <v>139809600</v>
      </c>
      <c r="N45" s="187">
        <v>0</v>
      </c>
      <c r="O45" s="187">
        <v>0</v>
      </c>
      <c r="P45" s="187">
        <v>0</v>
      </c>
      <c r="Q45" s="187">
        <v>0</v>
      </c>
      <c r="R45" s="186">
        <v>139809600</v>
      </c>
      <c r="S45" s="187">
        <v>0</v>
      </c>
      <c r="T45" s="187">
        <v>0</v>
      </c>
      <c r="U45" s="187">
        <v>0</v>
      </c>
      <c r="V45" s="186">
        <v>139809600</v>
      </c>
      <c r="W45" s="187">
        <v>0</v>
      </c>
      <c r="X45" s="187">
        <v>0</v>
      </c>
      <c r="Y45" s="187">
        <v>0</v>
      </c>
      <c r="Z45" s="187">
        <v>0</v>
      </c>
      <c r="AA45" s="187">
        <v>0</v>
      </c>
    </row>
    <row r="46" spans="1:27" ht="16.5" hidden="1" customHeight="1" x14ac:dyDescent="0.25">
      <c r="A46" s="188" t="s">
        <v>110</v>
      </c>
      <c r="B46" s="188" t="s">
        <v>141</v>
      </c>
      <c r="C46" s="188" t="s">
        <v>92</v>
      </c>
      <c r="D46" s="188" t="s">
        <v>140</v>
      </c>
      <c r="E46" s="188" t="s">
        <v>110</v>
      </c>
      <c r="F46" s="186">
        <v>139809600</v>
      </c>
      <c r="G46" s="187">
        <v>0</v>
      </c>
      <c r="H46" s="187">
        <v>0</v>
      </c>
      <c r="I46" s="187">
        <v>0</v>
      </c>
      <c r="J46" s="187">
        <v>0</v>
      </c>
      <c r="K46" s="187">
        <v>0</v>
      </c>
      <c r="L46" s="187">
        <v>0</v>
      </c>
      <c r="M46" s="186">
        <v>139809600</v>
      </c>
      <c r="N46" s="187">
        <v>0</v>
      </c>
      <c r="O46" s="187">
        <v>0</v>
      </c>
      <c r="P46" s="187">
        <v>0</v>
      </c>
      <c r="Q46" s="187">
        <v>0</v>
      </c>
      <c r="R46" s="186">
        <v>139809600</v>
      </c>
      <c r="S46" s="187">
        <v>0</v>
      </c>
      <c r="T46" s="187">
        <v>0</v>
      </c>
      <c r="U46" s="187">
        <v>0</v>
      </c>
      <c r="V46" s="186">
        <v>139809600</v>
      </c>
      <c r="W46" s="187">
        <v>0</v>
      </c>
      <c r="X46" s="187">
        <v>0</v>
      </c>
      <c r="Y46" s="187">
        <v>0</v>
      </c>
      <c r="Z46" s="187">
        <v>0</v>
      </c>
      <c r="AA46" s="187">
        <v>0</v>
      </c>
    </row>
    <row r="47" spans="1:27" ht="16.5" hidden="1" customHeight="1" x14ac:dyDescent="0.25">
      <c r="A47" s="188" t="s">
        <v>110</v>
      </c>
      <c r="B47" s="188" t="s">
        <v>139</v>
      </c>
      <c r="C47" s="188" t="s">
        <v>92</v>
      </c>
      <c r="D47" s="188" t="s">
        <v>138</v>
      </c>
      <c r="E47" s="188" t="s">
        <v>110</v>
      </c>
      <c r="F47" s="186">
        <v>139809600</v>
      </c>
      <c r="G47" s="187">
        <v>0</v>
      </c>
      <c r="H47" s="187">
        <v>0</v>
      </c>
      <c r="I47" s="187">
        <v>0</v>
      </c>
      <c r="J47" s="187">
        <v>0</v>
      </c>
      <c r="K47" s="187">
        <v>0</v>
      </c>
      <c r="L47" s="187">
        <v>0</v>
      </c>
      <c r="M47" s="186">
        <v>139809600</v>
      </c>
      <c r="N47" s="187">
        <v>0</v>
      </c>
      <c r="O47" s="187">
        <v>0</v>
      </c>
      <c r="P47" s="187">
        <v>0</v>
      </c>
      <c r="Q47" s="187">
        <v>0</v>
      </c>
      <c r="R47" s="186">
        <v>139809600</v>
      </c>
      <c r="S47" s="187">
        <v>0</v>
      </c>
      <c r="T47" s="187">
        <v>0</v>
      </c>
      <c r="U47" s="187">
        <v>0</v>
      </c>
      <c r="V47" s="186">
        <v>139809600</v>
      </c>
      <c r="W47" s="187">
        <v>0</v>
      </c>
      <c r="X47" s="187">
        <v>0</v>
      </c>
      <c r="Y47" s="187">
        <v>0</v>
      </c>
      <c r="Z47" s="187">
        <v>0</v>
      </c>
      <c r="AA47" s="187">
        <v>0</v>
      </c>
    </row>
    <row r="48" spans="1:27" ht="16.5" hidden="1" customHeight="1" x14ac:dyDescent="0.25">
      <c r="A48" s="188" t="s">
        <v>137</v>
      </c>
      <c r="B48" s="188" t="s">
        <v>135</v>
      </c>
      <c r="C48" s="188" t="s">
        <v>92</v>
      </c>
      <c r="D48" s="188" t="s">
        <v>134</v>
      </c>
      <c r="E48" s="188" t="s">
        <v>90</v>
      </c>
      <c r="F48" s="186">
        <v>119809609</v>
      </c>
      <c r="G48" s="187">
        <v>0</v>
      </c>
      <c r="H48" s="187">
        <v>0</v>
      </c>
      <c r="I48" s="187">
        <v>0</v>
      </c>
      <c r="J48" s="187">
        <v>0</v>
      </c>
      <c r="K48" s="187">
        <v>0</v>
      </c>
      <c r="L48" s="187">
        <v>0</v>
      </c>
      <c r="M48" s="186">
        <v>119809609</v>
      </c>
      <c r="N48" s="187">
        <v>0</v>
      </c>
      <c r="O48" s="187">
        <v>0</v>
      </c>
      <c r="P48" s="187">
        <v>0</v>
      </c>
      <c r="Q48" s="187">
        <v>0</v>
      </c>
      <c r="R48" s="186">
        <v>119809609</v>
      </c>
      <c r="S48" s="187">
        <v>0</v>
      </c>
      <c r="T48" s="187">
        <v>0</v>
      </c>
      <c r="U48" s="187">
        <v>0</v>
      </c>
      <c r="V48" s="186">
        <v>119809609</v>
      </c>
      <c r="W48" s="187">
        <v>0</v>
      </c>
      <c r="X48" s="187">
        <v>0</v>
      </c>
      <c r="Y48" s="187">
        <v>0</v>
      </c>
      <c r="Z48" s="187">
        <v>0</v>
      </c>
      <c r="AA48" s="187">
        <v>0</v>
      </c>
    </row>
    <row r="49" spans="1:27" ht="16.5" hidden="1" customHeight="1" x14ac:dyDescent="0.25">
      <c r="A49" s="188" t="s">
        <v>136</v>
      </c>
      <c r="B49" s="188" t="s">
        <v>135</v>
      </c>
      <c r="C49" s="188" t="s">
        <v>92</v>
      </c>
      <c r="D49" s="188" t="s">
        <v>134</v>
      </c>
      <c r="E49" s="188" t="s">
        <v>107</v>
      </c>
      <c r="F49" s="186">
        <v>19999991</v>
      </c>
      <c r="G49" s="187">
        <v>0</v>
      </c>
      <c r="H49" s="187">
        <v>0</v>
      </c>
      <c r="I49" s="187">
        <v>0</v>
      </c>
      <c r="J49" s="187">
        <v>0</v>
      </c>
      <c r="K49" s="187">
        <v>0</v>
      </c>
      <c r="L49" s="187">
        <v>0</v>
      </c>
      <c r="M49" s="186">
        <v>19999991</v>
      </c>
      <c r="N49" s="187">
        <v>0</v>
      </c>
      <c r="O49" s="187">
        <v>0</v>
      </c>
      <c r="P49" s="187">
        <v>0</v>
      </c>
      <c r="Q49" s="187">
        <v>0</v>
      </c>
      <c r="R49" s="186">
        <v>19999991</v>
      </c>
      <c r="S49" s="187">
        <v>0</v>
      </c>
      <c r="T49" s="187">
        <v>0</v>
      </c>
      <c r="U49" s="187">
        <v>0</v>
      </c>
      <c r="V49" s="186">
        <v>19999991</v>
      </c>
      <c r="W49" s="187">
        <v>0</v>
      </c>
      <c r="X49" s="187">
        <v>0</v>
      </c>
      <c r="Y49" s="187">
        <v>0</v>
      </c>
      <c r="Z49" s="187">
        <v>0</v>
      </c>
      <c r="AA49" s="187">
        <v>0</v>
      </c>
    </row>
    <row r="50" spans="1:27" ht="16.5" hidden="1" customHeight="1" x14ac:dyDescent="0.25">
      <c r="A50" s="188" t="s">
        <v>110</v>
      </c>
      <c r="B50" s="188" t="s">
        <v>133</v>
      </c>
      <c r="C50" s="188" t="s">
        <v>92</v>
      </c>
      <c r="D50" s="188" t="s">
        <v>132</v>
      </c>
      <c r="E50" s="188" t="s">
        <v>110</v>
      </c>
      <c r="F50" s="186">
        <v>16000000</v>
      </c>
      <c r="G50" s="187">
        <v>0</v>
      </c>
      <c r="H50" s="187">
        <v>0</v>
      </c>
      <c r="I50" s="187">
        <v>0</v>
      </c>
      <c r="J50" s="187">
        <v>0</v>
      </c>
      <c r="K50" s="186">
        <v>5937000</v>
      </c>
      <c r="L50" s="187">
        <v>0</v>
      </c>
      <c r="M50" s="186">
        <v>21937000</v>
      </c>
      <c r="N50" s="187">
        <v>0</v>
      </c>
      <c r="O50" s="186">
        <v>16000000</v>
      </c>
      <c r="P50" s="186">
        <v>16000000</v>
      </c>
      <c r="Q50" s="187">
        <v>0</v>
      </c>
      <c r="R50" s="186">
        <v>5937000</v>
      </c>
      <c r="S50" s="187">
        <v>0</v>
      </c>
      <c r="T50" s="186">
        <v>16000000</v>
      </c>
      <c r="U50" s="186">
        <v>16000000</v>
      </c>
      <c r="V50" s="186">
        <v>5937000</v>
      </c>
      <c r="W50" s="186">
        <v>7312132</v>
      </c>
      <c r="X50" s="187">
        <v>0</v>
      </c>
      <c r="Y50" s="186">
        <v>7312132</v>
      </c>
      <c r="Z50" s="186">
        <v>7312132</v>
      </c>
      <c r="AA50" s="186">
        <v>8687868</v>
      </c>
    </row>
    <row r="51" spans="1:27" ht="16.5" hidden="1" customHeight="1" x14ac:dyDescent="0.25">
      <c r="A51" s="188" t="s">
        <v>110</v>
      </c>
      <c r="B51" s="188" t="s">
        <v>131</v>
      </c>
      <c r="C51" s="188" t="s">
        <v>92</v>
      </c>
      <c r="D51" s="188" t="s">
        <v>130</v>
      </c>
      <c r="E51" s="188" t="s">
        <v>110</v>
      </c>
      <c r="F51" s="186">
        <v>16000000</v>
      </c>
      <c r="G51" s="187">
        <v>0</v>
      </c>
      <c r="H51" s="187">
        <v>0</v>
      </c>
      <c r="I51" s="187">
        <v>0</v>
      </c>
      <c r="J51" s="187">
        <v>0</v>
      </c>
      <c r="K51" s="186">
        <v>5937000</v>
      </c>
      <c r="L51" s="187">
        <v>0</v>
      </c>
      <c r="M51" s="186">
        <v>21937000</v>
      </c>
      <c r="N51" s="187">
        <v>0</v>
      </c>
      <c r="O51" s="186">
        <v>16000000</v>
      </c>
      <c r="P51" s="186">
        <v>16000000</v>
      </c>
      <c r="Q51" s="187">
        <v>0</v>
      </c>
      <c r="R51" s="186">
        <v>5937000</v>
      </c>
      <c r="S51" s="187">
        <v>0</v>
      </c>
      <c r="T51" s="186">
        <v>16000000</v>
      </c>
      <c r="U51" s="186">
        <v>16000000</v>
      </c>
      <c r="V51" s="186">
        <v>5937000</v>
      </c>
      <c r="W51" s="186">
        <v>7312132</v>
      </c>
      <c r="X51" s="187">
        <v>0</v>
      </c>
      <c r="Y51" s="186">
        <v>7312132</v>
      </c>
      <c r="Z51" s="186">
        <v>7312132</v>
      </c>
      <c r="AA51" s="186">
        <v>8687868</v>
      </c>
    </row>
    <row r="52" spans="1:27" ht="16.5" hidden="1" customHeight="1" x14ac:dyDescent="0.25">
      <c r="A52" s="188" t="s">
        <v>129</v>
      </c>
      <c r="B52" s="188" t="s">
        <v>128</v>
      </c>
      <c r="C52" s="188" t="s">
        <v>92</v>
      </c>
      <c r="D52" s="188" t="s">
        <v>127</v>
      </c>
      <c r="E52" s="188" t="s">
        <v>90</v>
      </c>
      <c r="F52" s="186">
        <v>16000000</v>
      </c>
      <c r="G52" s="187">
        <v>0</v>
      </c>
      <c r="H52" s="187">
        <v>0</v>
      </c>
      <c r="I52" s="187">
        <v>0</v>
      </c>
      <c r="J52" s="187">
        <v>0</v>
      </c>
      <c r="K52" s="186">
        <v>5937000</v>
      </c>
      <c r="L52" s="187">
        <v>0</v>
      </c>
      <c r="M52" s="186">
        <v>21937000</v>
      </c>
      <c r="N52" s="187">
        <v>0</v>
      </c>
      <c r="O52" s="186">
        <v>16000000</v>
      </c>
      <c r="P52" s="186">
        <v>16000000</v>
      </c>
      <c r="Q52" s="187">
        <v>0</v>
      </c>
      <c r="R52" s="186">
        <v>5937000</v>
      </c>
      <c r="S52" s="187">
        <v>0</v>
      </c>
      <c r="T52" s="186">
        <v>16000000</v>
      </c>
      <c r="U52" s="186">
        <v>16000000</v>
      </c>
      <c r="V52" s="186">
        <v>5937000</v>
      </c>
      <c r="W52" s="186">
        <v>7312132</v>
      </c>
      <c r="X52" s="187">
        <v>0</v>
      </c>
      <c r="Y52" s="186">
        <v>7312132</v>
      </c>
      <c r="Z52" s="186">
        <v>7312132</v>
      </c>
      <c r="AA52" s="186">
        <v>8687868</v>
      </c>
    </row>
    <row r="53" spans="1:27" ht="16.5" customHeight="1" x14ac:dyDescent="0.25">
      <c r="A53" s="188" t="s">
        <v>110</v>
      </c>
      <c r="B53" s="188" t="s">
        <v>126</v>
      </c>
      <c r="C53" s="188" t="s">
        <v>92</v>
      </c>
      <c r="D53" s="188" t="s">
        <v>125</v>
      </c>
      <c r="E53" s="188" t="s">
        <v>110</v>
      </c>
      <c r="F53" s="186">
        <v>2707137572</v>
      </c>
      <c r="G53" s="187">
        <v>0</v>
      </c>
      <c r="H53" s="187">
        <v>0</v>
      </c>
      <c r="I53" s="187">
        <v>0</v>
      </c>
      <c r="J53" s="187">
        <v>0</v>
      </c>
      <c r="K53" s="186">
        <v>180013147</v>
      </c>
      <c r="L53" s="186">
        <v>180013147</v>
      </c>
      <c r="M53" s="186">
        <v>2707137572</v>
      </c>
      <c r="N53" s="187">
        <v>0</v>
      </c>
      <c r="O53" s="186">
        <v>2256443200</v>
      </c>
      <c r="P53" s="186">
        <v>2256443200</v>
      </c>
      <c r="Q53" s="187">
        <v>0</v>
      </c>
      <c r="R53" s="186">
        <v>450694372</v>
      </c>
      <c r="S53" s="187">
        <v>0</v>
      </c>
      <c r="T53" s="186">
        <v>2208443200</v>
      </c>
      <c r="U53" s="186">
        <v>2208443200</v>
      </c>
      <c r="V53" s="186">
        <v>498694372</v>
      </c>
      <c r="W53" s="186">
        <v>746545565</v>
      </c>
      <c r="X53" s="187">
        <v>0</v>
      </c>
      <c r="Y53" s="186">
        <v>734645565</v>
      </c>
      <c r="Z53" s="186">
        <v>734645565</v>
      </c>
      <c r="AA53" s="186">
        <v>1473797635</v>
      </c>
    </row>
    <row r="54" spans="1:27" ht="16.5" customHeight="1" x14ac:dyDescent="0.25">
      <c r="A54" s="188" t="s">
        <v>110</v>
      </c>
      <c r="B54" s="188" t="s">
        <v>124</v>
      </c>
      <c r="C54" s="188" t="s">
        <v>92</v>
      </c>
      <c r="D54" s="188" t="s">
        <v>123</v>
      </c>
      <c r="E54" s="188" t="s">
        <v>110</v>
      </c>
      <c r="F54" s="186">
        <v>2707137572</v>
      </c>
      <c r="G54" s="187">
        <v>0</v>
      </c>
      <c r="H54" s="187">
        <v>0</v>
      </c>
      <c r="I54" s="187">
        <v>0</v>
      </c>
      <c r="J54" s="187">
        <v>0</v>
      </c>
      <c r="K54" s="186">
        <v>180013147</v>
      </c>
      <c r="L54" s="186">
        <v>180013147</v>
      </c>
      <c r="M54" s="186">
        <v>2707137572</v>
      </c>
      <c r="N54" s="187">
        <v>0</v>
      </c>
      <c r="O54" s="186">
        <v>2256443200</v>
      </c>
      <c r="P54" s="186">
        <v>2256443200</v>
      </c>
      <c r="Q54" s="187">
        <v>0</v>
      </c>
      <c r="R54" s="186">
        <v>450694372</v>
      </c>
      <c r="S54" s="187">
        <v>0</v>
      </c>
      <c r="T54" s="186">
        <v>2208443200</v>
      </c>
      <c r="U54" s="186">
        <v>2208443200</v>
      </c>
      <c r="V54" s="186">
        <v>498694372</v>
      </c>
      <c r="W54" s="186">
        <v>746545565</v>
      </c>
      <c r="X54" s="187">
        <v>0</v>
      </c>
      <c r="Y54" s="186">
        <v>734645565</v>
      </c>
      <c r="Z54" s="186">
        <v>734645565</v>
      </c>
      <c r="AA54" s="186">
        <v>1473797635</v>
      </c>
    </row>
    <row r="55" spans="1:27" ht="16.5" customHeight="1" x14ac:dyDescent="0.25">
      <c r="A55" s="188" t="s">
        <v>110</v>
      </c>
      <c r="B55" s="188" t="s">
        <v>122</v>
      </c>
      <c r="C55" s="188" t="s">
        <v>92</v>
      </c>
      <c r="D55" s="188" t="s">
        <v>121</v>
      </c>
      <c r="E55" s="188" t="s">
        <v>110</v>
      </c>
      <c r="F55" s="186">
        <v>2707137572</v>
      </c>
      <c r="G55" s="187">
        <v>0</v>
      </c>
      <c r="H55" s="187">
        <v>0</v>
      </c>
      <c r="I55" s="187">
        <v>0</v>
      </c>
      <c r="J55" s="187">
        <v>0</v>
      </c>
      <c r="K55" s="186">
        <v>180013147</v>
      </c>
      <c r="L55" s="186">
        <v>180013147</v>
      </c>
      <c r="M55" s="186">
        <v>2707137572</v>
      </c>
      <c r="N55" s="187">
        <v>0</v>
      </c>
      <c r="O55" s="186">
        <v>2256443200</v>
      </c>
      <c r="P55" s="186">
        <v>2256443200</v>
      </c>
      <c r="Q55" s="187">
        <v>0</v>
      </c>
      <c r="R55" s="186">
        <v>450694372</v>
      </c>
      <c r="S55" s="187">
        <v>0</v>
      </c>
      <c r="T55" s="186">
        <v>2208443200</v>
      </c>
      <c r="U55" s="186">
        <v>2208443200</v>
      </c>
      <c r="V55" s="186">
        <v>498694372</v>
      </c>
      <c r="W55" s="186">
        <v>746545565</v>
      </c>
      <c r="X55" s="187">
        <v>0</v>
      </c>
      <c r="Y55" s="186">
        <v>734645565</v>
      </c>
      <c r="Z55" s="186">
        <v>734645565</v>
      </c>
      <c r="AA55" s="186">
        <v>1473797635</v>
      </c>
    </row>
    <row r="56" spans="1:27" ht="33" x14ac:dyDescent="0.25">
      <c r="A56" s="188" t="s">
        <v>120</v>
      </c>
      <c r="B56" s="188" t="s">
        <v>119</v>
      </c>
      <c r="C56" s="188" t="s">
        <v>92</v>
      </c>
      <c r="D56" s="228" t="s">
        <v>118</v>
      </c>
      <c r="E56" s="188" t="s">
        <v>90</v>
      </c>
      <c r="F56" s="186">
        <v>62800427</v>
      </c>
      <c r="G56" s="187">
        <v>0</v>
      </c>
      <c r="H56" s="187">
        <v>0</v>
      </c>
      <c r="I56" s="187">
        <v>0</v>
      </c>
      <c r="J56" s="187">
        <v>0</v>
      </c>
      <c r="K56" s="187">
        <v>0</v>
      </c>
      <c r="L56" s="186">
        <v>23000000</v>
      </c>
      <c r="M56" s="186">
        <v>39800427</v>
      </c>
      <c r="N56" s="187">
        <v>0</v>
      </c>
      <c r="O56" s="186">
        <v>27609490</v>
      </c>
      <c r="P56" s="186">
        <v>27609490</v>
      </c>
      <c r="Q56" s="187">
        <v>0</v>
      </c>
      <c r="R56" s="186">
        <v>12190937</v>
      </c>
      <c r="S56" s="187">
        <v>0</v>
      </c>
      <c r="T56" s="186">
        <v>27609490</v>
      </c>
      <c r="U56" s="186">
        <v>27609490</v>
      </c>
      <c r="V56" s="186">
        <v>12190937</v>
      </c>
      <c r="W56" s="186">
        <v>672824</v>
      </c>
      <c r="X56" s="187">
        <v>0</v>
      </c>
      <c r="Y56" s="186">
        <v>672824</v>
      </c>
      <c r="Z56" s="186">
        <v>672824</v>
      </c>
      <c r="AA56" s="186">
        <v>26936666</v>
      </c>
    </row>
    <row r="57" spans="1:27" ht="22.5" x14ac:dyDescent="0.25">
      <c r="A57" s="188" t="s">
        <v>117</v>
      </c>
      <c r="B57" s="188" t="s">
        <v>114</v>
      </c>
      <c r="C57" s="188" t="s">
        <v>92</v>
      </c>
      <c r="D57" s="230" t="s">
        <v>116</v>
      </c>
      <c r="E57" s="188" t="s">
        <v>90</v>
      </c>
      <c r="F57" s="186">
        <v>226483488</v>
      </c>
      <c r="G57" s="187">
        <v>0</v>
      </c>
      <c r="H57" s="187">
        <v>0</v>
      </c>
      <c r="I57" s="187">
        <v>0</v>
      </c>
      <c r="J57" s="187">
        <v>0</v>
      </c>
      <c r="K57" s="187">
        <v>0</v>
      </c>
      <c r="L57" s="186">
        <v>73013147</v>
      </c>
      <c r="M57" s="186">
        <v>153470341</v>
      </c>
      <c r="N57" s="187">
        <v>0</v>
      </c>
      <c r="O57" s="186">
        <v>153470341</v>
      </c>
      <c r="P57" s="186">
        <v>153470341</v>
      </c>
      <c r="Q57" s="187">
        <v>0</v>
      </c>
      <c r="R57" s="187">
        <v>0</v>
      </c>
      <c r="S57" s="187">
        <v>0</v>
      </c>
      <c r="T57" s="186">
        <v>153470341</v>
      </c>
      <c r="U57" s="186">
        <v>153470341</v>
      </c>
      <c r="V57" s="187">
        <v>0</v>
      </c>
      <c r="W57" s="186">
        <v>38367585</v>
      </c>
      <c r="X57" s="187">
        <v>0</v>
      </c>
      <c r="Y57" s="186">
        <v>38367585</v>
      </c>
      <c r="Z57" s="186">
        <v>38367585</v>
      </c>
      <c r="AA57" s="186">
        <v>115102756</v>
      </c>
    </row>
    <row r="58" spans="1:27" ht="22.5" x14ac:dyDescent="0.25">
      <c r="A58" s="188" t="s">
        <v>115</v>
      </c>
      <c r="B58" s="188" t="s">
        <v>114</v>
      </c>
      <c r="C58" s="188" t="s">
        <v>92</v>
      </c>
      <c r="D58" s="228" t="s">
        <v>113</v>
      </c>
      <c r="E58" s="188" t="s">
        <v>90</v>
      </c>
      <c r="F58" s="186">
        <v>105125000</v>
      </c>
      <c r="G58" s="187">
        <v>0</v>
      </c>
      <c r="H58" s="187">
        <v>0</v>
      </c>
      <c r="I58" s="187">
        <v>0</v>
      </c>
      <c r="J58" s="187">
        <v>0</v>
      </c>
      <c r="K58" s="186">
        <v>84000000</v>
      </c>
      <c r="L58" s="187">
        <v>0</v>
      </c>
      <c r="M58" s="186">
        <v>189125000</v>
      </c>
      <c r="N58" s="187">
        <v>0</v>
      </c>
      <c r="O58" s="186">
        <v>151293550</v>
      </c>
      <c r="P58" s="186">
        <v>151293550</v>
      </c>
      <c r="Q58" s="187">
        <v>0</v>
      </c>
      <c r="R58" s="186">
        <v>37831450</v>
      </c>
      <c r="S58" s="187">
        <v>0</v>
      </c>
      <c r="T58" s="186">
        <v>103293550</v>
      </c>
      <c r="U58" s="186">
        <v>103293550</v>
      </c>
      <c r="V58" s="186">
        <v>85831450</v>
      </c>
      <c r="W58" s="186">
        <v>57189150</v>
      </c>
      <c r="X58" s="187">
        <v>0</v>
      </c>
      <c r="Y58" s="186">
        <v>45289150</v>
      </c>
      <c r="Z58" s="186">
        <v>45289150</v>
      </c>
      <c r="AA58" s="186">
        <v>58004400</v>
      </c>
    </row>
    <row r="59" spans="1:27" ht="16.5" customHeight="1" x14ac:dyDescent="0.25">
      <c r="A59" s="188" t="s">
        <v>110</v>
      </c>
      <c r="B59" s="188" t="s">
        <v>112</v>
      </c>
      <c r="C59" s="188" t="s">
        <v>92</v>
      </c>
      <c r="D59" s="188" t="s">
        <v>111</v>
      </c>
      <c r="E59" s="188" t="s">
        <v>110</v>
      </c>
      <c r="F59" s="186">
        <v>2312728657</v>
      </c>
      <c r="G59" s="187">
        <v>0</v>
      </c>
      <c r="H59" s="187">
        <v>0</v>
      </c>
      <c r="I59" s="187">
        <v>0</v>
      </c>
      <c r="J59" s="187">
        <v>0</v>
      </c>
      <c r="K59" s="186">
        <v>96013147</v>
      </c>
      <c r="L59" s="186">
        <v>84000000</v>
      </c>
      <c r="M59" s="186">
        <v>2324741804</v>
      </c>
      <c r="N59" s="187">
        <v>0</v>
      </c>
      <c r="O59" s="186">
        <v>1924069819</v>
      </c>
      <c r="P59" s="186">
        <v>1924069819</v>
      </c>
      <c r="Q59" s="187">
        <v>0</v>
      </c>
      <c r="R59" s="186">
        <v>400671985</v>
      </c>
      <c r="S59" s="187">
        <v>0</v>
      </c>
      <c r="T59" s="186">
        <v>1924069819</v>
      </c>
      <c r="U59" s="186">
        <v>1924069819</v>
      </c>
      <c r="V59" s="186">
        <v>400671985</v>
      </c>
      <c r="W59" s="186">
        <v>650316006</v>
      </c>
      <c r="X59" s="187">
        <v>0</v>
      </c>
      <c r="Y59" s="186">
        <v>650316006</v>
      </c>
      <c r="Z59" s="186">
        <v>650316006</v>
      </c>
      <c r="AA59" s="186">
        <v>1273753813</v>
      </c>
    </row>
    <row r="60" spans="1:27" ht="16.5" customHeight="1" x14ac:dyDescent="0.25">
      <c r="A60" s="188" t="s">
        <v>109</v>
      </c>
      <c r="B60" s="188" t="s">
        <v>108</v>
      </c>
      <c r="C60" s="188" t="s">
        <v>92</v>
      </c>
      <c r="D60" s="188" t="s">
        <v>104</v>
      </c>
      <c r="E60" s="188" t="s">
        <v>107</v>
      </c>
      <c r="F60" s="186">
        <v>10000009</v>
      </c>
      <c r="G60" s="187">
        <v>0</v>
      </c>
      <c r="H60" s="187">
        <v>0</v>
      </c>
      <c r="I60" s="187">
        <v>0</v>
      </c>
      <c r="J60" s="187">
        <v>0</v>
      </c>
      <c r="K60" s="187">
        <v>0</v>
      </c>
      <c r="L60" s="187">
        <v>0</v>
      </c>
      <c r="M60" s="186">
        <v>10000009</v>
      </c>
      <c r="N60" s="187">
        <v>0</v>
      </c>
      <c r="O60" s="187">
        <v>0</v>
      </c>
      <c r="P60" s="187">
        <v>0</v>
      </c>
      <c r="Q60" s="187">
        <v>0</v>
      </c>
      <c r="R60" s="186">
        <v>10000009</v>
      </c>
      <c r="S60" s="187">
        <v>0</v>
      </c>
      <c r="T60" s="187">
        <v>0</v>
      </c>
      <c r="U60" s="187">
        <v>0</v>
      </c>
      <c r="V60" s="186">
        <v>10000009</v>
      </c>
      <c r="W60" s="187">
        <v>0</v>
      </c>
      <c r="X60" s="187">
        <v>0</v>
      </c>
      <c r="Y60" s="187">
        <v>0</v>
      </c>
      <c r="Z60" s="187">
        <v>0</v>
      </c>
      <c r="AA60" s="187">
        <v>0</v>
      </c>
    </row>
    <row r="61" spans="1:27" ht="16.5" customHeight="1" x14ac:dyDescent="0.25">
      <c r="A61" s="188" t="s">
        <v>106</v>
      </c>
      <c r="B61" s="188" t="s">
        <v>105</v>
      </c>
      <c r="C61" s="188" t="s">
        <v>92</v>
      </c>
      <c r="D61" s="188" t="s">
        <v>104</v>
      </c>
      <c r="E61" s="188" t="s">
        <v>90</v>
      </c>
      <c r="F61" s="186">
        <v>20916668</v>
      </c>
      <c r="G61" s="187">
        <v>0</v>
      </c>
      <c r="H61" s="187">
        <v>0</v>
      </c>
      <c r="I61" s="187">
        <v>0</v>
      </c>
      <c r="J61" s="187">
        <v>0</v>
      </c>
      <c r="K61" s="187">
        <v>0</v>
      </c>
      <c r="L61" s="187">
        <v>0</v>
      </c>
      <c r="M61" s="186">
        <v>20916668</v>
      </c>
      <c r="N61" s="187">
        <v>0</v>
      </c>
      <c r="O61" s="186">
        <v>20000000</v>
      </c>
      <c r="P61" s="186">
        <v>20000000</v>
      </c>
      <c r="Q61" s="187">
        <v>0</v>
      </c>
      <c r="R61" s="186">
        <v>916668</v>
      </c>
      <c r="S61" s="187">
        <v>0</v>
      </c>
      <c r="T61" s="186">
        <v>20000000</v>
      </c>
      <c r="U61" s="186">
        <v>20000000</v>
      </c>
      <c r="V61" s="186">
        <v>916668</v>
      </c>
      <c r="W61" s="186">
        <v>13166666</v>
      </c>
      <c r="X61" s="187">
        <v>0</v>
      </c>
      <c r="Y61" s="186">
        <v>13166666</v>
      </c>
      <c r="Z61" s="186">
        <v>13166666</v>
      </c>
      <c r="AA61" s="186">
        <v>6833334</v>
      </c>
    </row>
    <row r="62" spans="1:27" ht="16.5" customHeight="1" x14ac:dyDescent="0.25">
      <c r="A62" s="188" t="s">
        <v>103</v>
      </c>
      <c r="B62" s="188" t="s">
        <v>102</v>
      </c>
      <c r="C62" s="188" t="s">
        <v>92</v>
      </c>
      <c r="D62" s="228" t="s">
        <v>101</v>
      </c>
      <c r="E62" s="188" t="s">
        <v>90</v>
      </c>
      <c r="F62" s="186">
        <v>1382074573</v>
      </c>
      <c r="G62" s="187">
        <v>0</v>
      </c>
      <c r="H62" s="187">
        <v>0</v>
      </c>
      <c r="I62" s="187">
        <v>0</v>
      </c>
      <c r="J62" s="187">
        <v>0</v>
      </c>
      <c r="K62" s="187">
        <v>0</v>
      </c>
      <c r="L62" s="186">
        <v>84000000</v>
      </c>
      <c r="M62" s="186">
        <v>1298074573</v>
      </c>
      <c r="N62" s="187">
        <v>0</v>
      </c>
      <c r="O62" s="186">
        <v>1091095277</v>
      </c>
      <c r="P62" s="186">
        <v>1091095277</v>
      </c>
      <c r="Q62" s="187">
        <v>0</v>
      </c>
      <c r="R62" s="186">
        <v>206979296</v>
      </c>
      <c r="S62" s="187">
        <v>0</v>
      </c>
      <c r="T62" s="186">
        <v>1091095277</v>
      </c>
      <c r="U62" s="186">
        <v>1091095277</v>
      </c>
      <c r="V62" s="186">
        <v>206979296</v>
      </c>
      <c r="W62" s="186">
        <v>261142330</v>
      </c>
      <c r="X62" s="187">
        <v>0</v>
      </c>
      <c r="Y62" s="186">
        <v>261142330</v>
      </c>
      <c r="Z62" s="186">
        <v>261142330</v>
      </c>
      <c r="AA62" s="186">
        <v>829952947</v>
      </c>
    </row>
    <row r="63" spans="1:27" ht="16.5" customHeight="1" x14ac:dyDescent="0.25">
      <c r="A63" s="188" t="s">
        <v>100</v>
      </c>
      <c r="B63" s="188" t="s">
        <v>99</v>
      </c>
      <c r="C63" s="188" t="s">
        <v>92</v>
      </c>
      <c r="D63" s="188" t="s">
        <v>98</v>
      </c>
      <c r="E63" s="188" t="s">
        <v>90</v>
      </c>
      <c r="F63" s="186">
        <v>312133332</v>
      </c>
      <c r="G63" s="187">
        <v>0</v>
      </c>
      <c r="H63" s="187">
        <v>0</v>
      </c>
      <c r="I63" s="187">
        <v>0</v>
      </c>
      <c r="J63" s="187">
        <v>0</v>
      </c>
      <c r="K63" s="187">
        <v>0</v>
      </c>
      <c r="L63" s="187">
        <v>0</v>
      </c>
      <c r="M63" s="186">
        <v>312133332</v>
      </c>
      <c r="N63" s="187">
        <v>0</v>
      </c>
      <c r="O63" s="186">
        <v>230854542</v>
      </c>
      <c r="P63" s="186">
        <v>230854542</v>
      </c>
      <c r="Q63" s="187">
        <v>0</v>
      </c>
      <c r="R63" s="186">
        <v>81278790</v>
      </c>
      <c r="S63" s="187">
        <v>0</v>
      </c>
      <c r="T63" s="186">
        <v>230854542</v>
      </c>
      <c r="U63" s="186">
        <v>230854542</v>
      </c>
      <c r="V63" s="186">
        <v>81278790</v>
      </c>
      <c r="W63" s="186">
        <v>90366180</v>
      </c>
      <c r="X63" s="187">
        <v>0</v>
      </c>
      <c r="Y63" s="186">
        <v>90366180</v>
      </c>
      <c r="Z63" s="186">
        <v>90366180</v>
      </c>
      <c r="AA63" s="186">
        <v>140488362</v>
      </c>
    </row>
    <row r="64" spans="1:27" ht="16.5" customHeight="1" x14ac:dyDescent="0.25">
      <c r="A64" s="188" t="s">
        <v>97</v>
      </c>
      <c r="B64" s="188" t="s">
        <v>96</v>
      </c>
      <c r="C64" s="188" t="s">
        <v>92</v>
      </c>
      <c r="D64" s="230" t="s">
        <v>95</v>
      </c>
      <c r="E64" s="188" t="s">
        <v>90</v>
      </c>
      <c r="F64" s="186">
        <v>203516512</v>
      </c>
      <c r="G64" s="187">
        <v>0</v>
      </c>
      <c r="H64" s="187">
        <v>0</v>
      </c>
      <c r="I64" s="187">
        <v>0</v>
      </c>
      <c r="J64" s="187">
        <v>0</v>
      </c>
      <c r="K64" s="186">
        <v>73013147</v>
      </c>
      <c r="L64" s="187">
        <v>0</v>
      </c>
      <c r="M64" s="186">
        <v>276529659</v>
      </c>
      <c r="N64" s="187">
        <v>0</v>
      </c>
      <c r="O64" s="186">
        <v>198700000</v>
      </c>
      <c r="P64" s="186">
        <v>198700000</v>
      </c>
      <c r="Q64" s="187">
        <v>0</v>
      </c>
      <c r="R64" s="186">
        <v>77829659</v>
      </c>
      <c r="S64" s="187">
        <v>0</v>
      </c>
      <c r="T64" s="186">
        <v>198700000</v>
      </c>
      <c r="U64" s="186">
        <v>198700000</v>
      </c>
      <c r="V64" s="186">
        <v>77829659</v>
      </c>
      <c r="W64" s="186">
        <v>115279999</v>
      </c>
      <c r="X64" s="187">
        <v>0</v>
      </c>
      <c r="Y64" s="186">
        <v>115279999</v>
      </c>
      <c r="Z64" s="186">
        <v>115279999</v>
      </c>
      <c r="AA64" s="186">
        <v>83420001</v>
      </c>
    </row>
    <row r="65" spans="1:27" ht="22.5" x14ac:dyDescent="0.25">
      <c r="A65" s="188" t="s">
        <v>94</v>
      </c>
      <c r="B65" s="188" t="s">
        <v>93</v>
      </c>
      <c r="C65" s="188" t="s">
        <v>92</v>
      </c>
      <c r="D65" s="188" t="s">
        <v>91</v>
      </c>
      <c r="E65" s="188" t="s">
        <v>90</v>
      </c>
      <c r="F65" s="186">
        <v>384087563</v>
      </c>
      <c r="G65" s="187">
        <v>0</v>
      </c>
      <c r="H65" s="187">
        <v>0</v>
      </c>
      <c r="I65" s="187">
        <v>0</v>
      </c>
      <c r="J65" s="187">
        <v>0</v>
      </c>
      <c r="K65" s="186">
        <v>23000000</v>
      </c>
      <c r="L65" s="187">
        <v>0</v>
      </c>
      <c r="M65" s="186">
        <v>407087563</v>
      </c>
      <c r="N65" s="187">
        <v>0</v>
      </c>
      <c r="O65" s="186">
        <v>383420000</v>
      </c>
      <c r="P65" s="186">
        <v>383420000</v>
      </c>
      <c r="Q65" s="187">
        <v>0</v>
      </c>
      <c r="R65" s="186">
        <v>23667563</v>
      </c>
      <c r="S65" s="187">
        <v>0</v>
      </c>
      <c r="T65" s="186">
        <v>383420000</v>
      </c>
      <c r="U65" s="186">
        <v>383420000</v>
      </c>
      <c r="V65" s="186">
        <v>23667563</v>
      </c>
      <c r="W65" s="186">
        <v>170360831</v>
      </c>
      <c r="X65" s="187">
        <v>0</v>
      </c>
      <c r="Y65" s="186">
        <v>170360831</v>
      </c>
      <c r="Z65" s="186">
        <v>170360831</v>
      </c>
      <c r="AA65" s="186">
        <v>213059169</v>
      </c>
    </row>
    <row r="68" spans="1:27" x14ac:dyDescent="0.25">
      <c r="D68" s="229" t="s">
        <v>276</v>
      </c>
      <c r="M68" s="193">
        <f>+M56+M58+M62</f>
        <v>1527000000</v>
      </c>
      <c r="P68" s="193">
        <f>+P56+P58+P62</f>
        <v>1269998317</v>
      </c>
      <c r="U68" s="193">
        <f>+U56+U58+U62</f>
        <v>1221998317</v>
      </c>
      <c r="Z68" s="193">
        <f>+Z56+Z58+Z62</f>
        <v>307104304</v>
      </c>
    </row>
    <row r="69" spans="1:27" x14ac:dyDescent="0.25">
      <c r="D69" s="231" t="s">
        <v>277</v>
      </c>
      <c r="M69" s="193">
        <f>+M57+M64</f>
        <v>430000000</v>
      </c>
      <c r="P69" s="193">
        <f>+P57+P64</f>
        <v>352170341</v>
      </c>
      <c r="U69" s="193">
        <f>+U57+U64</f>
        <v>352170341</v>
      </c>
      <c r="Z69" s="193">
        <f>+Z57+Z64</f>
        <v>153647584</v>
      </c>
    </row>
    <row r="70" spans="1:27" x14ac:dyDescent="0.25">
      <c r="D70" s="57" t="s">
        <v>278</v>
      </c>
      <c r="M70" s="193">
        <f>+M60+M61</f>
        <v>30916677</v>
      </c>
      <c r="P70" s="193">
        <f>+P60+P61</f>
        <v>20000000</v>
      </c>
      <c r="U70" s="193">
        <f>+U60+U61</f>
        <v>20000000</v>
      </c>
      <c r="Z70" s="193">
        <f>+Z60+Z61</f>
        <v>13166666</v>
      </c>
    </row>
    <row r="71" spans="1:27" x14ac:dyDescent="0.25">
      <c r="D71" s="57" t="s">
        <v>279</v>
      </c>
      <c r="M71" s="193">
        <f>+M63</f>
        <v>312133332</v>
      </c>
      <c r="P71" s="193">
        <f>+P63</f>
        <v>230854542</v>
      </c>
      <c r="U71" s="193">
        <f>+U63</f>
        <v>230854542</v>
      </c>
      <c r="Z71" s="193">
        <f>+Z63</f>
        <v>90366180</v>
      </c>
    </row>
    <row r="72" spans="1:27" x14ac:dyDescent="0.25">
      <c r="D72" s="57" t="s">
        <v>280</v>
      </c>
      <c r="M72" s="193">
        <f>+M65</f>
        <v>407087563</v>
      </c>
      <c r="P72" s="193">
        <f>+P65</f>
        <v>383420000</v>
      </c>
      <c r="U72" s="193">
        <f>+U65</f>
        <v>383420000</v>
      </c>
      <c r="Z72" s="193">
        <f>+Z65</f>
        <v>170360831</v>
      </c>
    </row>
  </sheetData>
  <mergeCells count="5">
    <mergeCell ref="A1:AA1"/>
    <mergeCell ref="A2:AA2"/>
    <mergeCell ref="A3:AA3"/>
    <mergeCell ref="A4:AA4"/>
    <mergeCell ref="A5:AA5"/>
  </mergeCells>
  <pageMargins left="0.75" right="0.75" top="1" bottom="1" header="0.5" footer="0.5"/>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78"/>
  <sheetViews>
    <sheetView showGridLines="0" topLeftCell="A58" workbookViewId="0">
      <selection sqref="A1:AA1"/>
    </sheetView>
  </sheetViews>
  <sheetFormatPr baseColWidth="10" defaultRowHeight="15" x14ac:dyDescent="0.25"/>
  <cols>
    <col min="1" max="1" width="13.25" style="213" bestFit="1" customWidth="1"/>
    <col min="2" max="2" width="15.75" style="213" bestFit="1" customWidth="1"/>
    <col min="3" max="3" width="12.875" style="213" bestFit="1" customWidth="1"/>
    <col min="4" max="4" width="40" style="213" bestFit="1" customWidth="1"/>
    <col min="5" max="5" width="7.75" style="213" hidden="1" customWidth="1"/>
    <col min="6" max="6" width="14.5" style="213" hidden="1" customWidth="1"/>
    <col min="7" max="7" width="7.625" style="213" hidden="1" customWidth="1"/>
    <col min="8" max="8" width="11.375" style="213" hidden="1" customWidth="1"/>
    <col min="9" max="9" width="13.125" style="213" hidden="1" customWidth="1"/>
    <col min="10" max="10" width="9.75" style="213" hidden="1" customWidth="1"/>
    <col min="11" max="12" width="12.375" style="213" hidden="1" customWidth="1"/>
    <col min="13" max="13" width="17" style="213" bestFit="1" customWidth="1"/>
    <col min="14" max="14" width="13.75" style="213" hidden="1" customWidth="1"/>
    <col min="15" max="15" width="13.875" style="213" hidden="1" customWidth="1"/>
    <col min="16" max="16" width="20.625" style="213" bestFit="1" customWidth="1"/>
    <col min="17" max="17" width="15.625" style="213" hidden="1" customWidth="1"/>
    <col min="18" max="18" width="13.875" style="213" hidden="1" customWidth="1"/>
    <col min="19" max="19" width="20.25" style="213" hidden="1" customWidth="1"/>
    <col min="20" max="20" width="23.125" style="213" hidden="1" customWidth="1"/>
    <col min="21" max="21" width="14.625" style="213" bestFit="1" customWidth="1"/>
    <col min="22" max="22" width="17.875" style="213" hidden="1" customWidth="1"/>
    <col min="23" max="23" width="13.875" style="213" hidden="1" customWidth="1"/>
    <col min="24" max="24" width="14.75" style="213" hidden="1" customWidth="1"/>
    <col min="25" max="25" width="15" style="213" hidden="1" customWidth="1"/>
    <col min="26" max="26" width="13.875" style="213" bestFit="1" customWidth="1"/>
    <col min="27" max="27" width="13.875" style="213" hidden="1" customWidth="1"/>
    <col min="28" max="28" width="11" style="213"/>
    <col min="29" max="29" width="12" style="213" bestFit="1" customWidth="1"/>
    <col min="30" max="16384" width="11" style="213"/>
  </cols>
  <sheetData>
    <row r="1" spans="1:28" x14ac:dyDescent="0.25">
      <c r="A1" s="449" t="s">
        <v>270</v>
      </c>
      <c r="B1" s="449"/>
      <c r="C1" s="449"/>
      <c r="D1" s="449"/>
      <c r="E1" s="449"/>
      <c r="F1" s="449"/>
      <c r="G1" s="449"/>
      <c r="H1" s="449"/>
      <c r="I1" s="449"/>
      <c r="J1" s="449"/>
      <c r="K1" s="449"/>
      <c r="L1" s="449"/>
      <c r="M1" s="449"/>
      <c r="N1" s="449"/>
      <c r="O1" s="449"/>
      <c r="P1" s="449"/>
      <c r="Q1" s="449"/>
      <c r="R1" s="449"/>
      <c r="S1" s="449"/>
      <c r="T1" s="449"/>
      <c r="U1" s="449"/>
      <c r="V1" s="449"/>
      <c r="W1" s="449"/>
      <c r="X1" s="449"/>
      <c r="Y1" s="449"/>
      <c r="Z1" s="449"/>
      <c r="AA1" s="449"/>
    </row>
    <row r="2" spans="1:28" x14ac:dyDescent="0.25">
      <c r="A2" s="450" t="s">
        <v>269</v>
      </c>
      <c r="B2" s="450"/>
      <c r="C2" s="450"/>
      <c r="D2" s="450"/>
      <c r="E2" s="450"/>
      <c r="F2" s="450"/>
      <c r="G2" s="450"/>
      <c r="H2" s="450"/>
      <c r="I2" s="450"/>
      <c r="J2" s="450"/>
      <c r="K2" s="450"/>
      <c r="L2" s="450"/>
      <c r="M2" s="450"/>
      <c r="N2" s="450"/>
      <c r="O2" s="450"/>
      <c r="P2" s="450"/>
      <c r="Q2" s="450"/>
      <c r="R2" s="450"/>
      <c r="S2" s="450"/>
      <c r="T2" s="450"/>
      <c r="U2" s="450"/>
      <c r="V2" s="450"/>
      <c r="W2" s="450"/>
      <c r="X2" s="450"/>
      <c r="Y2" s="450"/>
      <c r="Z2" s="450"/>
      <c r="AA2" s="450"/>
      <c r="AB2" s="218"/>
    </row>
    <row r="3" spans="1:28" x14ac:dyDescent="0.25">
      <c r="A3" s="450" t="s">
        <v>268</v>
      </c>
      <c r="B3" s="450"/>
      <c r="C3" s="450"/>
      <c r="D3" s="450"/>
      <c r="E3" s="450"/>
      <c r="F3" s="450"/>
      <c r="G3" s="450"/>
      <c r="H3" s="450"/>
      <c r="I3" s="450"/>
      <c r="J3" s="450"/>
      <c r="K3" s="450"/>
      <c r="L3" s="450"/>
      <c r="M3" s="450"/>
      <c r="N3" s="450"/>
      <c r="O3" s="450"/>
      <c r="P3" s="450"/>
      <c r="Q3" s="450"/>
      <c r="R3" s="450"/>
      <c r="S3" s="450"/>
      <c r="T3" s="450"/>
      <c r="U3" s="450"/>
      <c r="V3" s="450"/>
      <c r="W3" s="450"/>
      <c r="X3" s="450"/>
      <c r="Y3" s="450"/>
      <c r="Z3" s="450"/>
      <c r="AA3" s="450"/>
      <c r="AB3" s="218"/>
    </row>
    <row r="4" spans="1:28" x14ac:dyDescent="0.25">
      <c r="A4" s="450" t="s">
        <v>418</v>
      </c>
      <c r="B4" s="450"/>
      <c r="C4" s="450"/>
      <c r="D4" s="450"/>
      <c r="E4" s="450"/>
      <c r="F4" s="450"/>
      <c r="G4" s="450"/>
      <c r="H4" s="450"/>
      <c r="I4" s="450"/>
      <c r="J4" s="450"/>
      <c r="K4" s="450"/>
      <c r="L4" s="450"/>
      <c r="M4" s="450"/>
      <c r="N4" s="450"/>
      <c r="O4" s="450"/>
      <c r="P4" s="450"/>
      <c r="Q4" s="450"/>
      <c r="R4" s="450"/>
      <c r="S4" s="450"/>
      <c r="T4" s="450"/>
      <c r="U4" s="450"/>
      <c r="V4" s="450"/>
      <c r="W4" s="450"/>
      <c r="X4" s="450"/>
      <c r="Y4" s="450"/>
      <c r="Z4" s="450"/>
      <c r="AA4" s="450"/>
    </row>
    <row r="5" spans="1:28" x14ac:dyDescent="0.25">
      <c r="A5" s="450" t="s">
        <v>417</v>
      </c>
      <c r="B5" s="450"/>
      <c r="C5" s="450"/>
      <c r="D5" s="450"/>
      <c r="E5" s="450"/>
      <c r="F5" s="450"/>
      <c r="G5" s="450"/>
      <c r="H5" s="450"/>
      <c r="I5" s="450"/>
      <c r="J5" s="450"/>
      <c r="K5" s="450"/>
      <c r="L5" s="450"/>
      <c r="M5" s="450"/>
      <c r="N5" s="450"/>
      <c r="O5" s="450"/>
      <c r="P5" s="450"/>
      <c r="Q5" s="450"/>
      <c r="R5" s="450"/>
      <c r="S5" s="450"/>
      <c r="T5" s="450"/>
      <c r="U5" s="450"/>
      <c r="V5" s="450"/>
      <c r="W5" s="450"/>
      <c r="X5" s="450"/>
      <c r="Y5" s="450"/>
      <c r="Z5" s="450"/>
      <c r="AA5" s="450"/>
      <c r="AB5" s="218"/>
    </row>
    <row r="6" spans="1:28" ht="15" customHeight="1" x14ac:dyDescent="0.25">
      <c r="A6" s="219" t="s">
        <v>265</v>
      </c>
      <c r="B6" s="219"/>
      <c r="C6" s="219"/>
      <c r="D6" s="219"/>
      <c r="E6" s="219"/>
      <c r="F6" s="219"/>
      <c r="G6" s="219"/>
      <c r="H6" s="219"/>
      <c r="I6" s="219"/>
      <c r="J6" s="219"/>
      <c r="K6" s="219"/>
      <c r="L6" s="219"/>
      <c r="M6" s="219"/>
      <c r="N6" s="219"/>
      <c r="O6" s="219"/>
      <c r="P6" s="220" t="s">
        <v>272</v>
      </c>
      <c r="Q6" s="219"/>
      <c r="R6" s="219"/>
      <c r="S6" s="219"/>
      <c r="T6" s="219"/>
      <c r="U6" s="220" t="s">
        <v>273</v>
      </c>
      <c r="V6" s="219"/>
      <c r="W6" s="219"/>
      <c r="X6" s="219"/>
      <c r="Y6" s="219"/>
      <c r="Z6" s="220" t="s">
        <v>274</v>
      </c>
      <c r="AA6" s="219"/>
      <c r="AB6" s="218"/>
    </row>
    <row r="7" spans="1:28" ht="21" customHeight="1" x14ac:dyDescent="0.25">
      <c r="A7" s="217" t="s">
        <v>264</v>
      </c>
      <c r="B7" s="217" t="s">
        <v>263</v>
      </c>
      <c r="C7" s="217" t="s">
        <v>262</v>
      </c>
      <c r="D7" s="217" t="s">
        <v>261</v>
      </c>
      <c r="E7" s="217" t="s">
        <v>260</v>
      </c>
      <c r="F7" s="217" t="s">
        <v>259</v>
      </c>
      <c r="G7" s="217" t="s">
        <v>258</v>
      </c>
      <c r="H7" s="217" t="s">
        <v>257</v>
      </c>
      <c r="I7" s="217" t="s">
        <v>256</v>
      </c>
      <c r="J7" s="217" t="s">
        <v>255</v>
      </c>
      <c r="K7" s="217" t="s">
        <v>254</v>
      </c>
      <c r="L7" s="217" t="s">
        <v>253</v>
      </c>
      <c r="M7" s="217" t="s">
        <v>252</v>
      </c>
      <c r="N7" s="217" t="s">
        <v>251</v>
      </c>
      <c r="O7" s="217" t="s">
        <v>250</v>
      </c>
      <c r="P7" s="217" t="s">
        <v>249</v>
      </c>
      <c r="Q7" s="217" t="s">
        <v>248</v>
      </c>
      <c r="R7" s="217" t="s">
        <v>247</v>
      </c>
      <c r="S7" s="217" t="s">
        <v>246</v>
      </c>
      <c r="T7" s="217" t="s">
        <v>245</v>
      </c>
      <c r="U7" s="217" t="s">
        <v>244</v>
      </c>
      <c r="V7" s="217" t="s">
        <v>243</v>
      </c>
      <c r="W7" s="217" t="s">
        <v>242</v>
      </c>
      <c r="X7" s="217" t="s">
        <v>241</v>
      </c>
      <c r="Y7" s="217" t="s">
        <v>240</v>
      </c>
      <c r="Z7" s="217" t="s">
        <v>239</v>
      </c>
      <c r="AA7" s="217" t="s">
        <v>238</v>
      </c>
    </row>
    <row r="8" spans="1:28" ht="16.5" hidden="1" customHeight="1" x14ac:dyDescent="0.25">
      <c r="A8" s="216" t="s">
        <v>416</v>
      </c>
      <c r="B8" s="216" t="s">
        <v>415</v>
      </c>
      <c r="C8" s="216" t="s">
        <v>92</v>
      </c>
      <c r="D8" s="216" t="s">
        <v>414</v>
      </c>
      <c r="E8" s="216" t="s">
        <v>413</v>
      </c>
      <c r="F8" s="215">
        <v>0</v>
      </c>
      <c r="G8" s="215">
        <v>0</v>
      </c>
      <c r="H8" s="215">
        <v>0</v>
      </c>
      <c r="I8" s="215">
        <v>0</v>
      </c>
      <c r="J8" s="215">
        <v>0</v>
      </c>
      <c r="K8" s="214">
        <v>10000000</v>
      </c>
      <c r="L8" s="215">
        <v>0</v>
      </c>
      <c r="M8" s="214">
        <v>10000000</v>
      </c>
      <c r="N8" s="215">
        <v>0</v>
      </c>
      <c r="O8" s="214">
        <v>1112562</v>
      </c>
      <c r="P8" s="214">
        <v>1112562</v>
      </c>
      <c r="Q8" s="215">
        <v>0</v>
      </c>
      <c r="R8" s="214">
        <v>8887438</v>
      </c>
      <c r="S8" s="215">
        <v>0</v>
      </c>
      <c r="T8" s="214">
        <v>1112562</v>
      </c>
      <c r="U8" s="214">
        <v>1112562</v>
      </c>
      <c r="V8" s="214">
        <v>8887438</v>
      </c>
      <c r="W8" s="214">
        <v>1112562</v>
      </c>
      <c r="X8" s="215">
        <v>0</v>
      </c>
      <c r="Y8" s="214">
        <v>1112562</v>
      </c>
      <c r="Z8" s="214">
        <v>1112562</v>
      </c>
      <c r="AA8" s="215">
        <v>0</v>
      </c>
    </row>
    <row r="9" spans="1:28" ht="16.5" customHeight="1" x14ac:dyDescent="0.25">
      <c r="A9" s="216" t="s">
        <v>110</v>
      </c>
      <c r="B9" s="216" t="s">
        <v>237</v>
      </c>
      <c r="C9" s="216" t="s">
        <v>92</v>
      </c>
      <c r="D9" s="216" t="s">
        <v>236</v>
      </c>
      <c r="E9" s="216" t="s">
        <v>110</v>
      </c>
      <c r="F9" s="214">
        <v>5040000000</v>
      </c>
      <c r="G9" s="215">
        <v>0</v>
      </c>
      <c r="H9" s="215">
        <v>0</v>
      </c>
      <c r="I9" s="215">
        <v>0</v>
      </c>
      <c r="J9" s="215">
        <v>0</v>
      </c>
      <c r="K9" s="214">
        <v>272956147</v>
      </c>
      <c r="L9" s="214">
        <v>272956147</v>
      </c>
      <c r="M9" s="214">
        <v>5040000000</v>
      </c>
      <c r="N9" s="215">
        <v>0</v>
      </c>
      <c r="O9" s="214">
        <v>3363322882</v>
      </c>
      <c r="P9" s="214">
        <v>3363322882</v>
      </c>
      <c r="Q9" s="215">
        <v>0</v>
      </c>
      <c r="R9" s="214">
        <v>1676677118</v>
      </c>
      <c r="S9" s="215">
        <v>0</v>
      </c>
      <c r="T9" s="214">
        <v>3292904992</v>
      </c>
      <c r="U9" s="214">
        <v>3292904992</v>
      </c>
      <c r="V9" s="214">
        <v>1747095008</v>
      </c>
      <c r="W9" s="214">
        <v>1701608632</v>
      </c>
      <c r="X9" s="215">
        <v>0</v>
      </c>
      <c r="Y9" s="214">
        <v>1672694860</v>
      </c>
      <c r="Z9" s="214">
        <v>1672694860</v>
      </c>
      <c r="AA9" s="214">
        <v>1620210132</v>
      </c>
    </row>
    <row r="10" spans="1:28" s="226" customFormat="1" ht="16.5" customHeight="1" x14ac:dyDescent="0.25">
      <c r="A10" s="223" t="s">
        <v>110</v>
      </c>
      <c r="B10" s="223" t="s">
        <v>235</v>
      </c>
      <c r="C10" s="223" t="s">
        <v>92</v>
      </c>
      <c r="D10" s="223" t="s">
        <v>234</v>
      </c>
      <c r="E10" s="223" t="s">
        <v>110</v>
      </c>
      <c r="F10" s="224">
        <v>2332862428</v>
      </c>
      <c r="G10" s="225">
        <v>0</v>
      </c>
      <c r="H10" s="225">
        <v>0</v>
      </c>
      <c r="I10" s="225">
        <v>0</v>
      </c>
      <c r="J10" s="225">
        <v>0</v>
      </c>
      <c r="K10" s="224">
        <v>92943000</v>
      </c>
      <c r="L10" s="224">
        <v>92943000</v>
      </c>
      <c r="M10" s="224">
        <v>2332862428</v>
      </c>
      <c r="N10" s="225">
        <v>0</v>
      </c>
      <c r="O10" s="224">
        <v>1018277245</v>
      </c>
      <c r="P10" s="224">
        <v>1018277245</v>
      </c>
      <c r="Q10" s="225">
        <v>0</v>
      </c>
      <c r="R10" s="224">
        <v>1314585183</v>
      </c>
      <c r="S10" s="225">
        <v>0</v>
      </c>
      <c r="T10" s="224">
        <v>995859355</v>
      </c>
      <c r="U10" s="224">
        <v>995859355</v>
      </c>
      <c r="V10" s="224">
        <v>1337003073</v>
      </c>
      <c r="W10" s="224">
        <v>677583823</v>
      </c>
      <c r="X10" s="225">
        <v>0</v>
      </c>
      <c r="Y10" s="224">
        <v>648670051</v>
      </c>
      <c r="Z10" s="224">
        <v>648670051</v>
      </c>
      <c r="AA10" s="224">
        <v>347189304</v>
      </c>
    </row>
    <row r="11" spans="1:28" ht="16.5" hidden="1" customHeight="1" x14ac:dyDescent="0.25">
      <c r="A11" s="216" t="s">
        <v>110</v>
      </c>
      <c r="B11" s="216" t="s">
        <v>233</v>
      </c>
      <c r="C11" s="216" t="s">
        <v>92</v>
      </c>
      <c r="D11" s="216" t="s">
        <v>232</v>
      </c>
      <c r="E11" s="216" t="s">
        <v>110</v>
      </c>
      <c r="F11" s="214">
        <v>1388561517</v>
      </c>
      <c r="G11" s="215">
        <v>0</v>
      </c>
      <c r="H11" s="215">
        <v>0</v>
      </c>
      <c r="I11" s="215">
        <v>0</v>
      </c>
      <c r="J11" s="215">
        <v>0</v>
      </c>
      <c r="K11" s="214">
        <v>36006000</v>
      </c>
      <c r="L11" s="215">
        <v>0</v>
      </c>
      <c r="M11" s="214">
        <v>1424567517</v>
      </c>
      <c r="N11" s="215">
        <v>0</v>
      </c>
      <c r="O11" s="214">
        <v>447070203</v>
      </c>
      <c r="P11" s="214">
        <v>447070203</v>
      </c>
      <c r="Q11" s="215">
        <v>0</v>
      </c>
      <c r="R11" s="214">
        <v>977497314</v>
      </c>
      <c r="S11" s="215">
        <v>0</v>
      </c>
      <c r="T11" s="214">
        <v>447070203</v>
      </c>
      <c r="U11" s="214">
        <v>447070203</v>
      </c>
      <c r="V11" s="214">
        <v>977497314</v>
      </c>
      <c r="W11" s="214">
        <v>446978483</v>
      </c>
      <c r="X11" s="215">
        <v>0</v>
      </c>
      <c r="Y11" s="214">
        <v>425611183</v>
      </c>
      <c r="Z11" s="214">
        <v>425611183</v>
      </c>
      <c r="AA11" s="214">
        <v>21459020</v>
      </c>
    </row>
    <row r="12" spans="1:28" ht="16.5" hidden="1" customHeight="1" x14ac:dyDescent="0.25">
      <c r="A12" s="216" t="s">
        <v>110</v>
      </c>
      <c r="B12" s="216" t="s">
        <v>231</v>
      </c>
      <c r="C12" s="216" t="s">
        <v>92</v>
      </c>
      <c r="D12" s="216" t="s">
        <v>230</v>
      </c>
      <c r="E12" s="216" t="s">
        <v>110</v>
      </c>
      <c r="F12" s="214">
        <v>1388561517</v>
      </c>
      <c r="G12" s="215">
        <v>0</v>
      </c>
      <c r="H12" s="215">
        <v>0</v>
      </c>
      <c r="I12" s="215">
        <v>0</v>
      </c>
      <c r="J12" s="215">
        <v>0</v>
      </c>
      <c r="K12" s="214">
        <v>36006000</v>
      </c>
      <c r="L12" s="215">
        <v>0</v>
      </c>
      <c r="M12" s="214">
        <v>1424567517</v>
      </c>
      <c r="N12" s="215">
        <v>0</v>
      </c>
      <c r="O12" s="214">
        <v>447070203</v>
      </c>
      <c r="P12" s="214">
        <v>447070203</v>
      </c>
      <c r="Q12" s="215">
        <v>0</v>
      </c>
      <c r="R12" s="214">
        <v>977497314</v>
      </c>
      <c r="S12" s="215">
        <v>0</v>
      </c>
      <c r="T12" s="214">
        <v>447070203</v>
      </c>
      <c r="U12" s="214">
        <v>447070203</v>
      </c>
      <c r="V12" s="214">
        <v>977497314</v>
      </c>
      <c r="W12" s="214">
        <v>446978483</v>
      </c>
      <c r="X12" s="215">
        <v>0</v>
      </c>
      <c r="Y12" s="214">
        <v>425611183</v>
      </c>
      <c r="Z12" s="214">
        <v>425611183</v>
      </c>
      <c r="AA12" s="214">
        <v>21459020</v>
      </c>
    </row>
    <row r="13" spans="1:28" ht="16.5" hidden="1" customHeight="1" x14ac:dyDescent="0.25">
      <c r="A13" s="216" t="s">
        <v>110</v>
      </c>
      <c r="B13" s="216" t="s">
        <v>229</v>
      </c>
      <c r="C13" s="216" t="s">
        <v>92</v>
      </c>
      <c r="D13" s="216" t="s">
        <v>228</v>
      </c>
      <c r="E13" s="216" t="s">
        <v>110</v>
      </c>
      <c r="F13" s="214">
        <v>986057546</v>
      </c>
      <c r="G13" s="215">
        <v>0</v>
      </c>
      <c r="H13" s="215">
        <v>0</v>
      </c>
      <c r="I13" s="215">
        <v>0</v>
      </c>
      <c r="J13" s="215">
        <v>0</v>
      </c>
      <c r="K13" s="214">
        <v>22850000</v>
      </c>
      <c r="L13" s="215">
        <v>0</v>
      </c>
      <c r="M13" s="214">
        <v>1008907546</v>
      </c>
      <c r="N13" s="215">
        <v>0</v>
      </c>
      <c r="O13" s="214">
        <v>338172311</v>
      </c>
      <c r="P13" s="214">
        <v>338172311</v>
      </c>
      <c r="Q13" s="215">
        <v>0</v>
      </c>
      <c r="R13" s="214">
        <v>670735235</v>
      </c>
      <c r="S13" s="215">
        <v>0</v>
      </c>
      <c r="T13" s="214">
        <v>338172311</v>
      </c>
      <c r="U13" s="214">
        <v>338172311</v>
      </c>
      <c r="V13" s="214">
        <v>670735235</v>
      </c>
      <c r="W13" s="214">
        <v>338172311</v>
      </c>
      <c r="X13" s="215">
        <v>0</v>
      </c>
      <c r="Y13" s="214">
        <v>338172311</v>
      </c>
      <c r="Z13" s="214">
        <v>338172311</v>
      </c>
      <c r="AA13" s="215">
        <v>0</v>
      </c>
    </row>
    <row r="14" spans="1:28" ht="16.5" hidden="1" customHeight="1" x14ac:dyDescent="0.25">
      <c r="A14" s="216" t="s">
        <v>110</v>
      </c>
      <c r="B14" s="216" t="s">
        <v>227</v>
      </c>
      <c r="C14" s="216" t="s">
        <v>92</v>
      </c>
      <c r="D14" s="216" t="s">
        <v>226</v>
      </c>
      <c r="E14" s="216" t="s">
        <v>110</v>
      </c>
      <c r="F14" s="214">
        <v>976294600</v>
      </c>
      <c r="G14" s="215">
        <v>0</v>
      </c>
      <c r="H14" s="215">
        <v>0</v>
      </c>
      <c r="I14" s="215">
        <v>0</v>
      </c>
      <c r="J14" s="215">
        <v>0</v>
      </c>
      <c r="K14" s="214">
        <v>22540000</v>
      </c>
      <c r="L14" s="215">
        <v>0</v>
      </c>
      <c r="M14" s="214">
        <v>998834600</v>
      </c>
      <c r="N14" s="215">
        <v>0</v>
      </c>
      <c r="O14" s="214">
        <v>338155355</v>
      </c>
      <c r="P14" s="214">
        <v>338155355</v>
      </c>
      <c r="Q14" s="215">
        <v>0</v>
      </c>
      <c r="R14" s="214">
        <v>660679245</v>
      </c>
      <c r="S14" s="215">
        <v>0</v>
      </c>
      <c r="T14" s="214">
        <v>338155355</v>
      </c>
      <c r="U14" s="214">
        <v>338155355</v>
      </c>
      <c r="V14" s="214">
        <v>660679245</v>
      </c>
      <c r="W14" s="214">
        <v>338155355</v>
      </c>
      <c r="X14" s="215">
        <v>0</v>
      </c>
      <c r="Y14" s="214">
        <v>338155355</v>
      </c>
      <c r="Z14" s="214">
        <v>338155355</v>
      </c>
      <c r="AA14" s="215">
        <v>0</v>
      </c>
    </row>
    <row r="15" spans="1:28" ht="16.5" hidden="1" customHeight="1" x14ac:dyDescent="0.25">
      <c r="A15" s="216" t="s">
        <v>225</v>
      </c>
      <c r="B15" s="216" t="s">
        <v>224</v>
      </c>
      <c r="C15" s="216" t="s">
        <v>92</v>
      </c>
      <c r="D15" s="216" t="s">
        <v>223</v>
      </c>
      <c r="E15" s="216" t="s">
        <v>90</v>
      </c>
      <c r="F15" s="214">
        <v>775965124</v>
      </c>
      <c r="G15" s="215">
        <v>0</v>
      </c>
      <c r="H15" s="215">
        <v>0</v>
      </c>
      <c r="I15" s="215">
        <v>0</v>
      </c>
      <c r="J15" s="215">
        <v>0</v>
      </c>
      <c r="K15" s="214">
        <v>16220000</v>
      </c>
      <c r="L15" s="215">
        <v>0</v>
      </c>
      <c r="M15" s="214">
        <v>792185124</v>
      </c>
      <c r="N15" s="215">
        <v>0</v>
      </c>
      <c r="O15" s="214">
        <v>324285374</v>
      </c>
      <c r="P15" s="214">
        <v>324285374</v>
      </c>
      <c r="Q15" s="215">
        <v>0</v>
      </c>
      <c r="R15" s="214">
        <v>467899750</v>
      </c>
      <c r="S15" s="215">
        <v>0</v>
      </c>
      <c r="T15" s="214">
        <v>324285374</v>
      </c>
      <c r="U15" s="214">
        <v>324285374</v>
      </c>
      <c r="V15" s="214">
        <v>467899750</v>
      </c>
      <c r="W15" s="214">
        <v>324285374</v>
      </c>
      <c r="X15" s="215">
        <v>0</v>
      </c>
      <c r="Y15" s="214">
        <v>324285374</v>
      </c>
      <c r="Z15" s="214">
        <v>324285374</v>
      </c>
      <c r="AA15" s="215">
        <v>0</v>
      </c>
    </row>
    <row r="16" spans="1:28" ht="16.5" hidden="1" customHeight="1" x14ac:dyDescent="0.25">
      <c r="A16" s="216" t="s">
        <v>222</v>
      </c>
      <c r="B16" s="216" t="s">
        <v>221</v>
      </c>
      <c r="C16" s="216" t="s">
        <v>92</v>
      </c>
      <c r="D16" s="216" t="s">
        <v>220</v>
      </c>
      <c r="E16" s="216" t="s">
        <v>90</v>
      </c>
      <c r="F16" s="214">
        <v>66549782</v>
      </c>
      <c r="G16" s="215">
        <v>0</v>
      </c>
      <c r="H16" s="215">
        <v>0</v>
      </c>
      <c r="I16" s="215">
        <v>0</v>
      </c>
      <c r="J16" s="215">
        <v>0</v>
      </c>
      <c r="K16" s="214">
        <v>2100000</v>
      </c>
      <c r="L16" s="215">
        <v>0</v>
      </c>
      <c r="M16" s="214">
        <v>68649782</v>
      </c>
      <c r="N16" s="215">
        <v>0</v>
      </c>
      <c r="O16" s="214">
        <v>128450</v>
      </c>
      <c r="P16" s="214">
        <v>128450</v>
      </c>
      <c r="Q16" s="215">
        <v>0</v>
      </c>
      <c r="R16" s="214">
        <v>68521332</v>
      </c>
      <c r="S16" s="215">
        <v>0</v>
      </c>
      <c r="T16" s="214">
        <v>128450</v>
      </c>
      <c r="U16" s="214">
        <v>128450</v>
      </c>
      <c r="V16" s="214">
        <v>68521332</v>
      </c>
      <c r="W16" s="214">
        <v>128450</v>
      </c>
      <c r="X16" s="215">
        <v>0</v>
      </c>
      <c r="Y16" s="214">
        <v>128450</v>
      </c>
      <c r="Z16" s="214">
        <v>128450</v>
      </c>
      <c r="AA16" s="215">
        <v>0</v>
      </c>
    </row>
    <row r="17" spans="1:27" ht="16.5" hidden="1" customHeight="1" x14ac:dyDescent="0.25">
      <c r="A17" s="216" t="s">
        <v>219</v>
      </c>
      <c r="B17" s="216" t="s">
        <v>218</v>
      </c>
      <c r="C17" s="216" t="s">
        <v>92</v>
      </c>
      <c r="D17" s="216" t="s">
        <v>217</v>
      </c>
      <c r="E17" s="216" t="s">
        <v>90</v>
      </c>
      <c r="F17" s="214">
        <v>22632315</v>
      </c>
      <c r="G17" s="215">
        <v>0</v>
      </c>
      <c r="H17" s="215">
        <v>0</v>
      </c>
      <c r="I17" s="215">
        <v>0</v>
      </c>
      <c r="J17" s="215">
        <v>0</v>
      </c>
      <c r="K17" s="214">
        <v>710000</v>
      </c>
      <c r="L17" s="215">
        <v>0</v>
      </c>
      <c r="M17" s="214">
        <v>23342315</v>
      </c>
      <c r="N17" s="215">
        <v>0</v>
      </c>
      <c r="O17" s="214">
        <v>10288293</v>
      </c>
      <c r="P17" s="214">
        <v>10288293</v>
      </c>
      <c r="Q17" s="215">
        <v>0</v>
      </c>
      <c r="R17" s="214">
        <v>13054022</v>
      </c>
      <c r="S17" s="215">
        <v>0</v>
      </c>
      <c r="T17" s="214">
        <v>10288293</v>
      </c>
      <c r="U17" s="214">
        <v>10288293</v>
      </c>
      <c r="V17" s="214">
        <v>13054022</v>
      </c>
      <c r="W17" s="214">
        <v>10288293</v>
      </c>
      <c r="X17" s="215">
        <v>0</v>
      </c>
      <c r="Y17" s="214">
        <v>10288293</v>
      </c>
      <c r="Z17" s="214">
        <v>10288293</v>
      </c>
      <c r="AA17" s="215">
        <v>0</v>
      </c>
    </row>
    <row r="18" spans="1:27" ht="16.5" hidden="1" customHeight="1" x14ac:dyDescent="0.25">
      <c r="A18" s="216" t="s">
        <v>110</v>
      </c>
      <c r="B18" s="216" t="s">
        <v>216</v>
      </c>
      <c r="C18" s="216" t="s">
        <v>92</v>
      </c>
      <c r="D18" s="216" t="s">
        <v>180</v>
      </c>
      <c r="E18" s="216" t="s">
        <v>110</v>
      </c>
      <c r="F18" s="214">
        <v>111147379</v>
      </c>
      <c r="G18" s="215">
        <v>0</v>
      </c>
      <c r="H18" s="215">
        <v>0</v>
      </c>
      <c r="I18" s="215">
        <v>0</v>
      </c>
      <c r="J18" s="215">
        <v>0</v>
      </c>
      <c r="K18" s="214">
        <v>3510000</v>
      </c>
      <c r="L18" s="215">
        <v>0</v>
      </c>
      <c r="M18" s="214">
        <v>114657379</v>
      </c>
      <c r="N18" s="215">
        <v>0</v>
      </c>
      <c r="O18" s="214">
        <v>3453238</v>
      </c>
      <c r="P18" s="214">
        <v>3453238</v>
      </c>
      <c r="Q18" s="215">
        <v>0</v>
      </c>
      <c r="R18" s="214">
        <v>111204141</v>
      </c>
      <c r="S18" s="215">
        <v>0</v>
      </c>
      <c r="T18" s="214">
        <v>3453238</v>
      </c>
      <c r="U18" s="214">
        <v>3453238</v>
      </c>
      <c r="V18" s="214">
        <v>111204141</v>
      </c>
      <c r="W18" s="214">
        <v>3453238</v>
      </c>
      <c r="X18" s="215">
        <v>0</v>
      </c>
      <c r="Y18" s="214">
        <v>3453238</v>
      </c>
      <c r="Z18" s="214">
        <v>3453238</v>
      </c>
      <c r="AA18" s="215">
        <v>0</v>
      </c>
    </row>
    <row r="19" spans="1:27" ht="16.5" hidden="1" customHeight="1" x14ac:dyDescent="0.25">
      <c r="A19" s="216" t="s">
        <v>215</v>
      </c>
      <c r="B19" s="216" t="s">
        <v>214</v>
      </c>
      <c r="C19" s="216" t="s">
        <v>92</v>
      </c>
      <c r="D19" s="216" t="s">
        <v>213</v>
      </c>
      <c r="E19" s="216" t="s">
        <v>90</v>
      </c>
      <c r="F19" s="214">
        <v>75099581</v>
      </c>
      <c r="G19" s="215">
        <v>0</v>
      </c>
      <c r="H19" s="215">
        <v>0</v>
      </c>
      <c r="I19" s="215">
        <v>0</v>
      </c>
      <c r="J19" s="215">
        <v>0</v>
      </c>
      <c r="K19" s="214">
        <v>2360000</v>
      </c>
      <c r="L19" s="215">
        <v>0</v>
      </c>
      <c r="M19" s="214">
        <v>77459581</v>
      </c>
      <c r="N19" s="215">
        <v>0</v>
      </c>
      <c r="O19" s="214">
        <v>136165</v>
      </c>
      <c r="P19" s="214">
        <v>136165</v>
      </c>
      <c r="Q19" s="215">
        <v>0</v>
      </c>
      <c r="R19" s="214">
        <v>77323416</v>
      </c>
      <c r="S19" s="215">
        <v>0</v>
      </c>
      <c r="T19" s="214">
        <v>136165</v>
      </c>
      <c r="U19" s="214">
        <v>136165</v>
      </c>
      <c r="V19" s="214">
        <v>77323416</v>
      </c>
      <c r="W19" s="214">
        <v>136165</v>
      </c>
      <c r="X19" s="215">
        <v>0</v>
      </c>
      <c r="Y19" s="214">
        <v>136165</v>
      </c>
      <c r="Z19" s="214">
        <v>136165</v>
      </c>
      <c r="AA19" s="215">
        <v>0</v>
      </c>
    </row>
    <row r="20" spans="1:27" ht="16.5" hidden="1" customHeight="1" x14ac:dyDescent="0.25">
      <c r="A20" s="216" t="s">
        <v>212</v>
      </c>
      <c r="B20" s="216" t="s">
        <v>211</v>
      </c>
      <c r="C20" s="216" t="s">
        <v>92</v>
      </c>
      <c r="D20" s="216" t="s">
        <v>210</v>
      </c>
      <c r="E20" s="216" t="s">
        <v>90</v>
      </c>
      <c r="F20" s="214">
        <v>36047798</v>
      </c>
      <c r="G20" s="215">
        <v>0</v>
      </c>
      <c r="H20" s="215">
        <v>0</v>
      </c>
      <c r="I20" s="215">
        <v>0</v>
      </c>
      <c r="J20" s="215">
        <v>0</v>
      </c>
      <c r="K20" s="214">
        <v>1150000</v>
      </c>
      <c r="L20" s="215">
        <v>0</v>
      </c>
      <c r="M20" s="214">
        <v>37197798</v>
      </c>
      <c r="N20" s="215">
        <v>0</v>
      </c>
      <c r="O20" s="214">
        <v>3317073</v>
      </c>
      <c r="P20" s="214">
        <v>3317073</v>
      </c>
      <c r="Q20" s="215">
        <v>0</v>
      </c>
      <c r="R20" s="214">
        <v>33880725</v>
      </c>
      <c r="S20" s="215">
        <v>0</v>
      </c>
      <c r="T20" s="214">
        <v>3317073</v>
      </c>
      <c r="U20" s="214">
        <v>3317073</v>
      </c>
      <c r="V20" s="214">
        <v>33880725</v>
      </c>
      <c r="W20" s="214">
        <v>3317073</v>
      </c>
      <c r="X20" s="215">
        <v>0</v>
      </c>
      <c r="Y20" s="214">
        <v>3317073</v>
      </c>
      <c r="Z20" s="214">
        <v>3317073</v>
      </c>
      <c r="AA20" s="215">
        <v>0</v>
      </c>
    </row>
    <row r="21" spans="1:27" ht="16.5" hidden="1" customHeight="1" x14ac:dyDescent="0.25">
      <c r="A21" s="216" t="s">
        <v>209</v>
      </c>
      <c r="B21" s="216" t="s">
        <v>208</v>
      </c>
      <c r="C21" s="216" t="s">
        <v>92</v>
      </c>
      <c r="D21" s="216" t="s">
        <v>207</v>
      </c>
      <c r="E21" s="216" t="s">
        <v>90</v>
      </c>
      <c r="F21" s="214">
        <v>9762946</v>
      </c>
      <c r="G21" s="215">
        <v>0</v>
      </c>
      <c r="H21" s="215">
        <v>0</v>
      </c>
      <c r="I21" s="215">
        <v>0</v>
      </c>
      <c r="J21" s="215">
        <v>0</v>
      </c>
      <c r="K21" s="214">
        <v>310000</v>
      </c>
      <c r="L21" s="215">
        <v>0</v>
      </c>
      <c r="M21" s="214">
        <v>10072946</v>
      </c>
      <c r="N21" s="215">
        <v>0</v>
      </c>
      <c r="O21" s="214">
        <v>16956</v>
      </c>
      <c r="P21" s="214">
        <v>16956</v>
      </c>
      <c r="Q21" s="215">
        <v>0</v>
      </c>
      <c r="R21" s="214">
        <v>10055990</v>
      </c>
      <c r="S21" s="215">
        <v>0</v>
      </c>
      <c r="T21" s="214">
        <v>16956</v>
      </c>
      <c r="U21" s="214">
        <v>16956</v>
      </c>
      <c r="V21" s="214">
        <v>10055990</v>
      </c>
      <c r="W21" s="214">
        <v>16956</v>
      </c>
      <c r="X21" s="215">
        <v>0</v>
      </c>
      <c r="Y21" s="214">
        <v>16956</v>
      </c>
      <c r="Z21" s="214">
        <v>16956</v>
      </c>
      <c r="AA21" s="215">
        <v>0</v>
      </c>
    </row>
    <row r="22" spans="1:27" ht="16.5" hidden="1" customHeight="1" x14ac:dyDescent="0.25">
      <c r="A22" s="216" t="s">
        <v>110</v>
      </c>
      <c r="B22" s="216" t="s">
        <v>206</v>
      </c>
      <c r="C22" s="216" t="s">
        <v>92</v>
      </c>
      <c r="D22" s="216" t="s">
        <v>205</v>
      </c>
      <c r="E22" s="216" t="s">
        <v>110</v>
      </c>
      <c r="F22" s="214">
        <v>335322951</v>
      </c>
      <c r="G22" s="215">
        <v>0</v>
      </c>
      <c r="H22" s="215">
        <v>0</v>
      </c>
      <c r="I22" s="215">
        <v>0</v>
      </c>
      <c r="J22" s="215">
        <v>0</v>
      </c>
      <c r="K22" s="214">
        <v>11360000</v>
      </c>
      <c r="L22" s="215">
        <v>0</v>
      </c>
      <c r="M22" s="214">
        <v>346682951</v>
      </c>
      <c r="N22" s="215">
        <v>0</v>
      </c>
      <c r="O22" s="214">
        <v>103852919</v>
      </c>
      <c r="P22" s="214">
        <v>103852919</v>
      </c>
      <c r="Q22" s="215">
        <v>0</v>
      </c>
      <c r="R22" s="214">
        <v>242830032</v>
      </c>
      <c r="S22" s="215">
        <v>0</v>
      </c>
      <c r="T22" s="214">
        <v>103852919</v>
      </c>
      <c r="U22" s="214">
        <v>103852919</v>
      </c>
      <c r="V22" s="214">
        <v>242830032</v>
      </c>
      <c r="W22" s="214">
        <v>103761199</v>
      </c>
      <c r="X22" s="215">
        <v>0</v>
      </c>
      <c r="Y22" s="214">
        <v>82393899</v>
      </c>
      <c r="Z22" s="214">
        <v>82393899</v>
      </c>
      <c r="AA22" s="214">
        <v>21459020</v>
      </c>
    </row>
    <row r="23" spans="1:27" ht="16.5" hidden="1" customHeight="1" x14ac:dyDescent="0.25">
      <c r="A23" s="216" t="s">
        <v>204</v>
      </c>
      <c r="B23" s="216" t="s">
        <v>203</v>
      </c>
      <c r="C23" s="216" t="s">
        <v>92</v>
      </c>
      <c r="D23" s="216" t="s">
        <v>202</v>
      </c>
      <c r="E23" s="216" t="s">
        <v>90</v>
      </c>
      <c r="F23" s="214">
        <v>95788061</v>
      </c>
      <c r="G23" s="215">
        <v>0</v>
      </c>
      <c r="H23" s="215">
        <v>0</v>
      </c>
      <c r="I23" s="215">
        <v>0</v>
      </c>
      <c r="J23" s="215">
        <v>0</v>
      </c>
      <c r="K23" s="214">
        <v>3050000</v>
      </c>
      <c r="L23" s="215">
        <v>0</v>
      </c>
      <c r="M23" s="214">
        <v>98838061</v>
      </c>
      <c r="N23" s="215">
        <v>0</v>
      </c>
      <c r="O23" s="214">
        <v>41170950</v>
      </c>
      <c r="P23" s="214">
        <v>41170950</v>
      </c>
      <c r="Q23" s="215">
        <v>0</v>
      </c>
      <c r="R23" s="214">
        <v>57667111</v>
      </c>
      <c r="S23" s="215">
        <v>0</v>
      </c>
      <c r="T23" s="214">
        <v>41170950</v>
      </c>
      <c r="U23" s="214">
        <v>41170950</v>
      </c>
      <c r="V23" s="214">
        <v>57667111</v>
      </c>
      <c r="W23" s="214">
        <v>41170950</v>
      </c>
      <c r="X23" s="215">
        <v>0</v>
      </c>
      <c r="Y23" s="214">
        <v>32630350</v>
      </c>
      <c r="Z23" s="214">
        <v>32630350</v>
      </c>
      <c r="AA23" s="214">
        <v>8540600</v>
      </c>
    </row>
    <row r="24" spans="1:27" ht="16.5" hidden="1" customHeight="1" x14ac:dyDescent="0.25">
      <c r="A24" s="216" t="s">
        <v>201</v>
      </c>
      <c r="B24" s="216" t="s">
        <v>200</v>
      </c>
      <c r="C24" s="216" t="s">
        <v>92</v>
      </c>
      <c r="D24" s="216" t="s">
        <v>199</v>
      </c>
      <c r="E24" s="216" t="s">
        <v>90</v>
      </c>
      <c r="F24" s="214">
        <v>67849877</v>
      </c>
      <c r="G24" s="215">
        <v>0</v>
      </c>
      <c r="H24" s="215">
        <v>0</v>
      </c>
      <c r="I24" s="215">
        <v>0</v>
      </c>
      <c r="J24" s="215">
        <v>0</v>
      </c>
      <c r="K24" s="214">
        <v>2160000</v>
      </c>
      <c r="L24" s="215">
        <v>0</v>
      </c>
      <c r="M24" s="214">
        <v>70009877</v>
      </c>
      <c r="N24" s="215">
        <v>0</v>
      </c>
      <c r="O24" s="214">
        <v>29161948</v>
      </c>
      <c r="P24" s="214">
        <v>29161948</v>
      </c>
      <c r="Q24" s="215">
        <v>0</v>
      </c>
      <c r="R24" s="214">
        <v>40847929</v>
      </c>
      <c r="S24" s="215">
        <v>0</v>
      </c>
      <c r="T24" s="214">
        <v>29161948</v>
      </c>
      <c r="U24" s="214">
        <v>29161948</v>
      </c>
      <c r="V24" s="214">
        <v>40847929</v>
      </c>
      <c r="W24" s="214">
        <v>29161948</v>
      </c>
      <c r="X24" s="215">
        <v>0</v>
      </c>
      <c r="Y24" s="214">
        <v>23112448</v>
      </c>
      <c r="Z24" s="214">
        <v>23112448</v>
      </c>
      <c r="AA24" s="214">
        <v>6049500</v>
      </c>
    </row>
    <row r="25" spans="1:27" ht="16.5" hidden="1" customHeight="1" x14ac:dyDescent="0.25">
      <c r="A25" s="216" t="s">
        <v>198</v>
      </c>
      <c r="B25" s="216" t="s">
        <v>197</v>
      </c>
      <c r="C25" s="216" t="s">
        <v>92</v>
      </c>
      <c r="D25" s="216" t="s">
        <v>196</v>
      </c>
      <c r="E25" s="216" t="s">
        <v>90</v>
      </c>
      <c r="F25" s="214">
        <v>81357880</v>
      </c>
      <c r="G25" s="215">
        <v>0</v>
      </c>
      <c r="H25" s="215">
        <v>0</v>
      </c>
      <c r="I25" s="215">
        <v>0</v>
      </c>
      <c r="J25" s="215">
        <v>0</v>
      </c>
      <c r="K25" s="214">
        <v>2560000</v>
      </c>
      <c r="L25" s="215">
        <v>0</v>
      </c>
      <c r="M25" s="214">
        <v>83917880</v>
      </c>
      <c r="N25" s="215">
        <v>0</v>
      </c>
      <c r="O25" s="214">
        <v>141301</v>
      </c>
      <c r="P25" s="214">
        <v>141301</v>
      </c>
      <c r="Q25" s="215">
        <v>0</v>
      </c>
      <c r="R25" s="214">
        <v>83776579</v>
      </c>
      <c r="S25" s="215">
        <v>0</v>
      </c>
      <c r="T25" s="214">
        <v>141301</v>
      </c>
      <c r="U25" s="214">
        <v>141301</v>
      </c>
      <c r="V25" s="214">
        <v>83776579</v>
      </c>
      <c r="W25" s="214">
        <v>141301</v>
      </c>
      <c r="X25" s="215">
        <v>0</v>
      </c>
      <c r="Y25" s="214">
        <v>141301</v>
      </c>
      <c r="Z25" s="214">
        <v>141301</v>
      </c>
      <c r="AA25" s="215">
        <v>0</v>
      </c>
    </row>
    <row r="26" spans="1:27" ht="16.5" hidden="1" customHeight="1" x14ac:dyDescent="0.25">
      <c r="A26" s="216" t="s">
        <v>195</v>
      </c>
      <c r="B26" s="216" t="s">
        <v>194</v>
      </c>
      <c r="C26" s="216" t="s">
        <v>92</v>
      </c>
      <c r="D26" s="216" t="s">
        <v>193</v>
      </c>
      <c r="E26" s="216" t="s">
        <v>90</v>
      </c>
      <c r="F26" s="214">
        <v>38048157</v>
      </c>
      <c r="G26" s="215">
        <v>0</v>
      </c>
      <c r="H26" s="215">
        <v>0</v>
      </c>
      <c r="I26" s="215">
        <v>0</v>
      </c>
      <c r="J26" s="215">
        <v>0</v>
      </c>
      <c r="K26" s="214">
        <v>1312000</v>
      </c>
      <c r="L26" s="215">
        <v>0</v>
      </c>
      <c r="M26" s="214">
        <v>39360157</v>
      </c>
      <c r="N26" s="215">
        <v>0</v>
      </c>
      <c r="O26" s="214">
        <v>14049900</v>
      </c>
      <c r="P26" s="214">
        <v>14049900</v>
      </c>
      <c r="Q26" s="215">
        <v>0</v>
      </c>
      <c r="R26" s="214">
        <v>25310257</v>
      </c>
      <c r="S26" s="215">
        <v>0</v>
      </c>
      <c r="T26" s="214">
        <v>14049900</v>
      </c>
      <c r="U26" s="214">
        <v>14049900</v>
      </c>
      <c r="V26" s="214">
        <v>25310257</v>
      </c>
      <c r="W26" s="214">
        <v>14049900</v>
      </c>
      <c r="X26" s="215">
        <v>0</v>
      </c>
      <c r="Y26" s="214">
        <v>11202500</v>
      </c>
      <c r="Z26" s="214">
        <v>11202500</v>
      </c>
      <c r="AA26" s="214">
        <v>2847400</v>
      </c>
    </row>
    <row r="27" spans="1:27" ht="16.5" hidden="1" customHeight="1" x14ac:dyDescent="0.25">
      <c r="A27" s="216" t="s">
        <v>192</v>
      </c>
      <c r="B27" s="216" t="s">
        <v>191</v>
      </c>
      <c r="C27" s="216" t="s">
        <v>92</v>
      </c>
      <c r="D27" s="216" t="s">
        <v>190</v>
      </c>
      <c r="E27" s="216" t="s">
        <v>90</v>
      </c>
      <c r="F27" s="214">
        <v>4718781</v>
      </c>
      <c r="G27" s="215">
        <v>0</v>
      </c>
      <c r="H27" s="215">
        <v>0</v>
      </c>
      <c r="I27" s="215">
        <v>0</v>
      </c>
      <c r="J27" s="215">
        <v>0</v>
      </c>
      <c r="K27" s="214">
        <v>637000</v>
      </c>
      <c r="L27" s="215">
        <v>0</v>
      </c>
      <c r="M27" s="214">
        <v>5355781</v>
      </c>
      <c r="N27" s="215">
        <v>0</v>
      </c>
      <c r="O27" s="214">
        <v>1763020</v>
      </c>
      <c r="P27" s="214">
        <v>1763020</v>
      </c>
      <c r="Q27" s="215">
        <v>0</v>
      </c>
      <c r="R27" s="214">
        <v>3592761</v>
      </c>
      <c r="S27" s="215">
        <v>0</v>
      </c>
      <c r="T27" s="214">
        <v>1763020</v>
      </c>
      <c r="U27" s="214">
        <v>1763020</v>
      </c>
      <c r="V27" s="214">
        <v>3592761</v>
      </c>
      <c r="W27" s="214">
        <v>1671300</v>
      </c>
      <c r="X27" s="215">
        <v>0</v>
      </c>
      <c r="Y27" s="214">
        <v>1301400</v>
      </c>
      <c r="Z27" s="214">
        <v>1301400</v>
      </c>
      <c r="AA27" s="214">
        <v>461620</v>
      </c>
    </row>
    <row r="28" spans="1:27" ht="16.5" hidden="1" customHeight="1" x14ac:dyDescent="0.25">
      <c r="A28" s="216" t="s">
        <v>189</v>
      </c>
      <c r="B28" s="216" t="s">
        <v>188</v>
      </c>
      <c r="C28" s="216" t="s">
        <v>92</v>
      </c>
      <c r="D28" s="216" t="s">
        <v>187</v>
      </c>
      <c r="E28" s="216" t="s">
        <v>90</v>
      </c>
      <c r="F28" s="214">
        <v>28536117</v>
      </c>
      <c r="G28" s="215">
        <v>0</v>
      </c>
      <c r="H28" s="215">
        <v>0</v>
      </c>
      <c r="I28" s="215">
        <v>0</v>
      </c>
      <c r="J28" s="215">
        <v>0</v>
      </c>
      <c r="K28" s="214">
        <v>985000</v>
      </c>
      <c r="L28" s="215">
        <v>0</v>
      </c>
      <c r="M28" s="214">
        <v>29521117</v>
      </c>
      <c r="N28" s="215">
        <v>0</v>
      </c>
      <c r="O28" s="214">
        <v>10539200</v>
      </c>
      <c r="P28" s="214">
        <v>10539200</v>
      </c>
      <c r="Q28" s="215">
        <v>0</v>
      </c>
      <c r="R28" s="214">
        <v>18981917</v>
      </c>
      <c r="S28" s="215">
        <v>0</v>
      </c>
      <c r="T28" s="214">
        <v>10539200</v>
      </c>
      <c r="U28" s="214">
        <v>10539200</v>
      </c>
      <c r="V28" s="214">
        <v>18981917</v>
      </c>
      <c r="W28" s="214">
        <v>10539200</v>
      </c>
      <c r="X28" s="215">
        <v>0</v>
      </c>
      <c r="Y28" s="214">
        <v>8403300</v>
      </c>
      <c r="Z28" s="214">
        <v>8403300</v>
      </c>
      <c r="AA28" s="214">
        <v>2135900</v>
      </c>
    </row>
    <row r="29" spans="1:27" ht="16.5" hidden="1" customHeight="1" x14ac:dyDescent="0.25">
      <c r="A29" s="216" t="s">
        <v>186</v>
      </c>
      <c r="B29" s="216" t="s">
        <v>185</v>
      </c>
      <c r="C29" s="216" t="s">
        <v>92</v>
      </c>
      <c r="D29" s="216" t="s">
        <v>184</v>
      </c>
      <c r="E29" s="216" t="s">
        <v>90</v>
      </c>
      <c r="F29" s="214">
        <v>19024078</v>
      </c>
      <c r="G29" s="215">
        <v>0</v>
      </c>
      <c r="H29" s="215">
        <v>0</v>
      </c>
      <c r="I29" s="215">
        <v>0</v>
      </c>
      <c r="J29" s="215">
        <v>0</v>
      </c>
      <c r="K29" s="214">
        <v>656000</v>
      </c>
      <c r="L29" s="215">
        <v>0</v>
      </c>
      <c r="M29" s="214">
        <v>19680078</v>
      </c>
      <c r="N29" s="215">
        <v>0</v>
      </c>
      <c r="O29" s="214">
        <v>7026600</v>
      </c>
      <c r="P29" s="214">
        <v>7026600</v>
      </c>
      <c r="Q29" s="215">
        <v>0</v>
      </c>
      <c r="R29" s="214">
        <v>12653478</v>
      </c>
      <c r="S29" s="215">
        <v>0</v>
      </c>
      <c r="T29" s="214">
        <v>7026600</v>
      </c>
      <c r="U29" s="214">
        <v>7026600</v>
      </c>
      <c r="V29" s="214">
        <v>12653478</v>
      </c>
      <c r="W29" s="214">
        <v>7026600</v>
      </c>
      <c r="X29" s="215">
        <v>0</v>
      </c>
      <c r="Y29" s="214">
        <v>5602600</v>
      </c>
      <c r="Z29" s="214">
        <v>5602600</v>
      </c>
      <c r="AA29" s="214">
        <v>1424000</v>
      </c>
    </row>
    <row r="30" spans="1:27" ht="16.5" hidden="1" customHeight="1" x14ac:dyDescent="0.25">
      <c r="A30" s="216" t="s">
        <v>110</v>
      </c>
      <c r="B30" s="216" t="s">
        <v>183</v>
      </c>
      <c r="C30" s="216" t="s">
        <v>92</v>
      </c>
      <c r="D30" s="216" t="s">
        <v>182</v>
      </c>
      <c r="E30" s="216" t="s">
        <v>110</v>
      </c>
      <c r="F30" s="214">
        <v>67181020</v>
      </c>
      <c r="G30" s="215">
        <v>0</v>
      </c>
      <c r="H30" s="215">
        <v>0</v>
      </c>
      <c r="I30" s="215">
        <v>0</v>
      </c>
      <c r="J30" s="215">
        <v>0</v>
      </c>
      <c r="K30" s="214">
        <v>1796000</v>
      </c>
      <c r="L30" s="215">
        <v>0</v>
      </c>
      <c r="M30" s="214">
        <v>68977020</v>
      </c>
      <c r="N30" s="215">
        <v>0</v>
      </c>
      <c r="O30" s="214">
        <v>5044973</v>
      </c>
      <c r="P30" s="214">
        <v>5044973</v>
      </c>
      <c r="Q30" s="215">
        <v>0</v>
      </c>
      <c r="R30" s="214">
        <v>63932047</v>
      </c>
      <c r="S30" s="215">
        <v>0</v>
      </c>
      <c r="T30" s="214">
        <v>5044973</v>
      </c>
      <c r="U30" s="214">
        <v>5044973</v>
      </c>
      <c r="V30" s="214">
        <v>63932047</v>
      </c>
      <c r="W30" s="214">
        <v>5044973</v>
      </c>
      <c r="X30" s="215">
        <v>0</v>
      </c>
      <c r="Y30" s="214">
        <v>5044973</v>
      </c>
      <c r="Z30" s="214">
        <v>5044973</v>
      </c>
      <c r="AA30" s="215">
        <v>0</v>
      </c>
    </row>
    <row r="31" spans="1:27" ht="16.5" hidden="1" customHeight="1" x14ac:dyDescent="0.25">
      <c r="A31" s="216" t="s">
        <v>110</v>
      </c>
      <c r="B31" s="216" t="s">
        <v>181</v>
      </c>
      <c r="C31" s="216" t="s">
        <v>92</v>
      </c>
      <c r="D31" s="216" t="s">
        <v>180</v>
      </c>
      <c r="E31" s="216" t="s">
        <v>110</v>
      </c>
      <c r="F31" s="214">
        <v>67181020</v>
      </c>
      <c r="G31" s="215">
        <v>0</v>
      </c>
      <c r="H31" s="215">
        <v>0</v>
      </c>
      <c r="I31" s="215">
        <v>0</v>
      </c>
      <c r="J31" s="215">
        <v>0</v>
      </c>
      <c r="K31" s="214">
        <v>1796000</v>
      </c>
      <c r="L31" s="215">
        <v>0</v>
      </c>
      <c r="M31" s="214">
        <v>68977020</v>
      </c>
      <c r="N31" s="215">
        <v>0</v>
      </c>
      <c r="O31" s="214">
        <v>5044973</v>
      </c>
      <c r="P31" s="214">
        <v>5044973</v>
      </c>
      <c r="Q31" s="215">
        <v>0</v>
      </c>
      <c r="R31" s="214">
        <v>63932047</v>
      </c>
      <c r="S31" s="215">
        <v>0</v>
      </c>
      <c r="T31" s="214">
        <v>5044973</v>
      </c>
      <c r="U31" s="214">
        <v>5044973</v>
      </c>
      <c r="V31" s="214">
        <v>63932047</v>
      </c>
      <c r="W31" s="214">
        <v>5044973</v>
      </c>
      <c r="X31" s="215">
        <v>0</v>
      </c>
      <c r="Y31" s="214">
        <v>5044973</v>
      </c>
      <c r="Z31" s="214">
        <v>5044973</v>
      </c>
      <c r="AA31" s="215">
        <v>0</v>
      </c>
    </row>
    <row r="32" spans="1:27" ht="16.5" hidden="1" customHeight="1" x14ac:dyDescent="0.25">
      <c r="A32" s="216" t="s">
        <v>179</v>
      </c>
      <c r="B32" s="216" t="s">
        <v>178</v>
      </c>
      <c r="C32" s="216" t="s">
        <v>92</v>
      </c>
      <c r="D32" s="216" t="s">
        <v>177</v>
      </c>
      <c r="E32" s="216" t="s">
        <v>90</v>
      </c>
      <c r="F32" s="214">
        <v>52870104</v>
      </c>
      <c r="G32" s="215">
        <v>0</v>
      </c>
      <c r="H32" s="215">
        <v>0</v>
      </c>
      <c r="I32" s="215">
        <v>0</v>
      </c>
      <c r="J32" s="215">
        <v>0</v>
      </c>
      <c r="K32" s="214">
        <v>1660000</v>
      </c>
      <c r="L32" s="215">
        <v>0</v>
      </c>
      <c r="M32" s="214">
        <v>54530104</v>
      </c>
      <c r="N32" s="215">
        <v>0</v>
      </c>
      <c r="O32" s="214">
        <v>4636379</v>
      </c>
      <c r="P32" s="214">
        <v>4636379</v>
      </c>
      <c r="Q32" s="215">
        <v>0</v>
      </c>
      <c r="R32" s="214">
        <v>49893725</v>
      </c>
      <c r="S32" s="215">
        <v>0</v>
      </c>
      <c r="T32" s="214">
        <v>4636379</v>
      </c>
      <c r="U32" s="214">
        <v>4636379</v>
      </c>
      <c r="V32" s="214">
        <v>49893725</v>
      </c>
      <c r="W32" s="214">
        <v>4636379</v>
      </c>
      <c r="X32" s="215">
        <v>0</v>
      </c>
      <c r="Y32" s="214">
        <v>4636379</v>
      </c>
      <c r="Z32" s="214">
        <v>4636379</v>
      </c>
      <c r="AA32" s="215">
        <v>0</v>
      </c>
    </row>
    <row r="33" spans="1:29" ht="16.5" hidden="1" customHeight="1" x14ac:dyDescent="0.25">
      <c r="A33" s="216" t="s">
        <v>176</v>
      </c>
      <c r="B33" s="216" t="s">
        <v>175</v>
      </c>
      <c r="C33" s="216" t="s">
        <v>92</v>
      </c>
      <c r="D33" s="216" t="s">
        <v>174</v>
      </c>
      <c r="E33" s="216" t="s">
        <v>107</v>
      </c>
      <c r="F33" s="214">
        <v>10000000</v>
      </c>
      <c r="G33" s="215">
        <v>0</v>
      </c>
      <c r="H33" s="215">
        <v>0</v>
      </c>
      <c r="I33" s="215">
        <v>0</v>
      </c>
      <c r="J33" s="215">
        <v>0</v>
      </c>
      <c r="K33" s="215">
        <v>0</v>
      </c>
      <c r="L33" s="215">
        <v>0</v>
      </c>
      <c r="M33" s="214">
        <v>10000000</v>
      </c>
      <c r="N33" s="215">
        <v>0</v>
      </c>
      <c r="O33" s="215">
        <v>0</v>
      </c>
      <c r="P33" s="215">
        <v>0</v>
      </c>
      <c r="Q33" s="215">
        <v>0</v>
      </c>
      <c r="R33" s="214">
        <v>10000000</v>
      </c>
      <c r="S33" s="215">
        <v>0</v>
      </c>
      <c r="T33" s="215">
        <v>0</v>
      </c>
      <c r="U33" s="215">
        <v>0</v>
      </c>
      <c r="V33" s="214">
        <v>10000000</v>
      </c>
      <c r="W33" s="215">
        <v>0</v>
      </c>
      <c r="X33" s="215">
        <v>0</v>
      </c>
      <c r="Y33" s="215">
        <v>0</v>
      </c>
      <c r="Z33" s="215">
        <v>0</v>
      </c>
      <c r="AA33" s="215">
        <v>0</v>
      </c>
    </row>
    <row r="34" spans="1:29" ht="16.5" hidden="1" customHeight="1" x14ac:dyDescent="0.25">
      <c r="A34" s="216" t="s">
        <v>173</v>
      </c>
      <c r="B34" s="216" t="s">
        <v>172</v>
      </c>
      <c r="C34" s="216" t="s">
        <v>92</v>
      </c>
      <c r="D34" s="216" t="s">
        <v>171</v>
      </c>
      <c r="E34" s="216" t="s">
        <v>90</v>
      </c>
      <c r="F34" s="214">
        <v>4310916</v>
      </c>
      <c r="G34" s="215">
        <v>0</v>
      </c>
      <c r="H34" s="215">
        <v>0</v>
      </c>
      <c r="I34" s="215">
        <v>0</v>
      </c>
      <c r="J34" s="215">
        <v>0</v>
      </c>
      <c r="K34" s="214">
        <v>136000</v>
      </c>
      <c r="L34" s="215">
        <v>0</v>
      </c>
      <c r="M34" s="214">
        <v>4446916</v>
      </c>
      <c r="N34" s="215">
        <v>0</v>
      </c>
      <c r="O34" s="214">
        <v>408594</v>
      </c>
      <c r="P34" s="214">
        <v>408594</v>
      </c>
      <c r="Q34" s="215">
        <v>0</v>
      </c>
      <c r="R34" s="214">
        <v>4038322</v>
      </c>
      <c r="S34" s="215">
        <v>0</v>
      </c>
      <c r="T34" s="214">
        <v>408594</v>
      </c>
      <c r="U34" s="214">
        <v>408594</v>
      </c>
      <c r="V34" s="214">
        <v>4038322</v>
      </c>
      <c r="W34" s="214">
        <v>408594</v>
      </c>
      <c r="X34" s="215">
        <v>0</v>
      </c>
      <c r="Y34" s="214">
        <v>408594</v>
      </c>
      <c r="Z34" s="214">
        <v>408594</v>
      </c>
      <c r="AA34" s="215">
        <v>0</v>
      </c>
    </row>
    <row r="35" spans="1:29" ht="16.5" hidden="1" customHeight="1" x14ac:dyDescent="0.25">
      <c r="A35" s="216" t="s">
        <v>110</v>
      </c>
      <c r="B35" s="216" t="s">
        <v>170</v>
      </c>
      <c r="C35" s="216" t="s">
        <v>92</v>
      </c>
      <c r="D35" s="216" t="s">
        <v>169</v>
      </c>
      <c r="E35" s="216" t="s">
        <v>110</v>
      </c>
      <c r="F35" s="214">
        <v>788491311</v>
      </c>
      <c r="G35" s="215">
        <v>0</v>
      </c>
      <c r="H35" s="215">
        <v>0</v>
      </c>
      <c r="I35" s="215">
        <v>0</v>
      </c>
      <c r="J35" s="215">
        <v>0</v>
      </c>
      <c r="K35" s="214">
        <v>51000000</v>
      </c>
      <c r="L35" s="214">
        <v>92943000</v>
      </c>
      <c r="M35" s="214">
        <v>746548311</v>
      </c>
      <c r="N35" s="215">
        <v>0</v>
      </c>
      <c r="O35" s="214">
        <v>555207042</v>
      </c>
      <c r="P35" s="214">
        <v>555207042</v>
      </c>
      <c r="Q35" s="215">
        <v>0</v>
      </c>
      <c r="R35" s="214">
        <v>191341269</v>
      </c>
      <c r="S35" s="215">
        <v>0</v>
      </c>
      <c r="T35" s="214">
        <v>532789152</v>
      </c>
      <c r="U35" s="214">
        <v>532789152</v>
      </c>
      <c r="V35" s="214">
        <v>213759159</v>
      </c>
      <c r="W35" s="214">
        <v>221465175</v>
      </c>
      <c r="X35" s="215">
        <v>0</v>
      </c>
      <c r="Y35" s="214">
        <v>213918703</v>
      </c>
      <c r="Z35" s="214">
        <v>213918703</v>
      </c>
      <c r="AA35" s="214">
        <v>318870449</v>
      </c>
    </row>
    <row r="36" spans="1:29" ht="16.5" hidden="1" customHeight="1" x14ac:dyDescent="0.25">
      <c r="A36" s="216" t="s">
        <v>110</v>
      </c>
      <c r="B36" s="216" t="s">
        <v>168</v>
      </c>
      <c r="C36" s="216" t="s">
        <v>92</v>
      </c>
      <c r="D36" s="216" t="s">
        <v>167</v>
      </c>
      <c r="E36" s="216" t="s">
        <v>110</v>
      </c>
      <c r="F36" s="214">
        <v>788491311</v>
      </c>
      <c r="G36" s="215">
        <v>0</v>
      </c>
      <c r="H36" s="215">
        <v>0</v>
      </c>
      <c r="I36" s="215">
        <v>0</v>
      </c>
      <c r="J36" s="215">
        <v>0</v>
      </c>
      <c r="K36" s="214">
        <v>51000000</v>
      </c>
      <c r="L36" s="214">
        <v>92943000</v>
      </c>
      <c r="M36" s="214">
        <v>746548311</v>
      </c>
      <c r="N36" s="215">
        <v>0</v>
      </c>
      <c r="O36" s="214">
        <v>555207042</v>
      </c>
      <c r="P36" s="214">
        <v>555207042</v>
      </c>
      <c r="Q36" s="215">
        <v>0</v>
      </c>
      <c r="R36" s="214">
        <v>191341269</v>
      </c>
      <c r="S36" s="215">
        <v>0</v>
      </c>
      <c r="T36" s="214">
        <v>532789152</v>
      </c>
      <c r="U36" s="214">
        <v>532789152</v>
      </c>
      <c r="V36" s="214">
        <v>213759159</v>
      </c>
      <c r="W36" s="214">
        <v>221465175</v>
      </c>
      <c r="X36" s="215">
        <v>0</v>
      </c>
      <c r="Y36" s="214">
        <v>213918703</v>
      </c>
      <c r="Z36" s="214">
        <v>213918703</v>
      </c>
      <c r="AA36" s="214">
        <v>318870449</v>
      </c>
    </row>
    <row r="37" spans="1:29" ht="16.5" hidden="1" customHeight="1" x14ac:dyDescent="0.25">
      <c r="A37" s="216" t="s">
        <v>110</v>
      </c>
      <c r="B37" s="216" t="s">
        <v>166</v>
      </c>
      <c r="C37" s="216" t="s">
        <v>92</v>
      </c>
      <c r="D37" s="216" t="s">
        <v>165</v>
      </c>
      <c r="E37" s="216" t="s">
        <v>110</v>
      </c>
      <c r="F37" s="214">
        <v>82118061</v>
      </c>
      <c r="G37" s="215">
        <v>0</v>
      </c>
      <c r="H37" s="215">
        <v>0</v>
      </c>
      <c r="I37" s="215">
        <v>0</v>
      </c>
      <c r="J37" s="215">
        <v>0</v>
      </c>
      <c r="K37" s="214">
        <v>15000000</v>
      </c>
      <c r="L37" s="215">
        <v>0</v>
      </c>
      <c r="M37" s="214">
        <v>97118061</v>
      </c>
      <c r="N37" s="215">
        <v>0</v>
      </c>
      <c r="O37" s="214">
        <v>36125539</v>
      </c>
      <c r="P37" s="214">
        <v>36125539</v>
      </c>
      <c r="Q37" s="215">
        <v>0</v>
      </c>
      <c r="R37" s="214">
        <v>60992522</v>
      </c>
      <c r="S37" s="215">
        <v>0</v>
      </c>
      <c r="T37" s="214">
        <v>13707649</v>
      </c>
      <c r="U37" s="214">
        <v>13707649</v>
      </c>
      <c r="V37" s="214">
        <v>83410412</v>
      </c>
      <c r="W37" s="214">
        <v>8059672</v>
      </c>
      <c r="X37" s="215">
        <v>0</v>
      </c>
      <c r="Y37" s="214">
        <v>513200</v>
      </c>
      <c r="Z37" s="214">
        <v>513200</v>
      </c>
      <c r="AA37" s="214">
        <v>13194449</v>
      </c>
    </row>
    <row r="38" spans="1:29" ht="16.5" hidden="1" customHeight="1" x14ac:dyDescent="0.25">
      <c r="A38" s="216" t="s">
        <v>164</v>
      </c>
      <c r="B38" s="216" t="s">
        <v>163</v>
      </c>
      <c r="C38" s="216" t="s">
        <v>92</v>
      </c>
      <c r="D38" s="216" t="s">
        <v>162</v>
      </c>
      <c r="E38" s="216" t="s">
        <v>90</v>
      </c>
      <c r="F38" s="214">
        <v>13118061</v>
      </c>
      <c r="G38" s="215">
        <v>0</v>
      </c>
      <c r="H38" s="215">
        <v>0</v>
      </c>
      <c r="I38" s="215">
        <v>0</v>
      </c>
      <c r="J38" s="215">
        <v>0</v>
      </c>
      <c r="K38" s="215">
        <v>0</v>
      </c>
      <c r="L38" s="215">
        <v>0</v>
      </c>
      <c r="M38" s="214">
        <v>13118061</v>
      </c>
      <c r="N38" s="215">
        <v>0</v>
      </c>
      <c r="O38" s="214">
        <v>12614415</v>
      </c>
      <c r="P38" s="214">
        <v>12614415</v>
      </c>
      <c r="Q38" s="215">
        <v>0</v>
      </c>
      <c r="R38" s="214">
        <v>503646</v>
      </c>
      <c r="S38" s="215">
        <v>0</v>
      </c>
      <c r="T38" s="214">
        <v>10846472</v>
      </c>
      <c r="U38" s="214">
        <v>10846472</v>
      </c>
      <c r="V38" s="214">
        <v>2271589</v>
      </c>
      <c r="W38" s="214">
        <v>8059672</v>
      </c>
      <c r="X38" s="215">
        <v>0</v>
      </c>
      <c r="Y38" s="214">
        <v>513200</v>
      </c>
      <c r="Z38" s="214">
        <v>513200</v>
      </c>
      <c r="AA38" s="214">
        <v>10333272</v>
      </c>
    </row>
    <row r="39" spans="1:29" ht="16.5" hidden="1" customHeight="1" x14ac:dyDescent="0.25">
      <c r="A39" s="216" t="s">
        <v>161</v>
      </c>
      <c r="B39" s="216" t="s">
        <v>160</v>
      </c>
      <c r="C39" s="216" t="s">
        <v>92</v>
      </c>
      <c r="D39" s="216" t="s">
        <v>159</v>
      </c>
      <c r="E39" s="216" t="s">
        <v>90</v>
      </c>
      <c r="F39" s="214">
        <v>39000000</v>
      </c>
      <c r="G39" s="215">
        <v>0</v>
      </c>
      <c r="H39" s="215">
        <v>0</v>
      </c>
      <c r="I39" s="215">
        <v>0</v>
      </c>
      <c r="J39" s="215">
        <v>0</v>
      </c>
      <c r="K39" s="214">
        <v>15000000</v>
      </c>
      <c r="L39" s="215">
        <v>0</v>
      </c>
      <c r="M39" s="214">
        <v>54000000</v>
      </c>
      <c r="N39" s="215">
        <v>0</v>
      </c>
      <c r="O39" s="214">
        <v>23511124</v>
      </c>
      <c r="P39" s="214">
        <v>23511124</v>
      </c>
      <c r="Q39" s="215">
        <v>0</v>
      </c>
      <c r="R39" s="214">
        <v>30488876</v>
      </c>
      <c r="S39" s="215">
        <v>0</v>
      </c>
      <c r="T39" s="214">
        <v>2861177</v>
      </c>
      <c r="U39" s="214">
        <v>2861177</v>
      </c>
      <c r="V39" s="214">
        <v>51138823</v>
      </c>
      <c r="W39" s="215">
        <v>0</v>
      </c>
      <c r="X39" s="215">
        <v>0</v>
      </c>
      <c r="Y39" s="215">
        <v>0</v>
      </c>
      <c r="Z39" s="215">
        <v>0</v>
      </c>
      <c r="AA39" s="214">
        <v>2861177</v>
      </c>
    </row>
    <row r="40" spans="1:29" ht="16.5" hidden="1" customHeight="1" x14ac:dyDescent="0.25">
      <c r="A40" s="216" t="s">
        <v>158</v>
      </c>
      <c r="B40" s="216" t="s">
        <v>157</v>
      </c>
      <c r="C40" s="216" t="s">
        <v>92</v>
      </c>
      <c r="D40" s="216" t="s">
        <v>156</v>
      </c>
      <c r="E40" s="216" t="s">
        <v>90</v>
      </c>
      <c r="F40" s="214">
        <v>30000000</v>
      </c>
      <c r="G40" s="215">
        <v>0</v>
      </c>
      <c r="H40" s="215">
        <v>0</v>
      </c>
      <c r="I40" s="215">
        <v>0</v>
      </c>
      <c r="J40" s="215">
        <v>0</v>
      </c>
      <c r="K40" s="215">
        <v>0</v>
      </c>
      <c r="L40" s="215">
        <v>0</v>
      </c>
      <c r="M40" s="214">
        <v>30000000</v>
      </c>
      <c r="N40" s="215">
        <v>0</v>
      </c>
      <c r="O40" s="215">
        <v>0</v>
      </c>
      <c r="P40" s="215">
        <v>0</v>
      </c>
      <c r="Q40" s="215">
        <v>0</v>
      </c>
      <c r="R40" s="214">
        <v>30000000</v>
      </c>
      <c r="S40" s="215">
        <v>0</v>
      </c>
      <c r="T40" s="215">
        <v>0</v>
      </c>
      <c r="U40" s="215">
        <v>0</v>
      </c>
      <c r="V40" s="214">
        <v>30000000</v>
      </c>
      <c r="W40" s="215">
        <v>0</v>
      </c>
      <c r="X40" s="215">
        <v>0</v>
      </c>
      <c r="Y40" s="215">
        <v>0</v>
      </c>
      <c r="Z40" s="215">
        <v>0</v>
      </c>
      <c r="AA40" s="215">
        <v>0</v>
      </c>
    </row>
    <row r="41" spans="1:29" ht="16.5" hidden="1" customHeight="1" x14ac:dyDescent="0.25">
      <c r="A41" s="216" t="s">
        <v>110</v>
      </c>
      <c r="B41" s="216" t="s">
        <v>155</v>
      </c>
      <c r="C41" s="216" t="s">
        <v>92</v>
      </c>
      <c r="D41" s="216" t="s">
        <v>121</v>
      </c>
      <c r="E41" s="216" t="s">
        <v>110</v>
      </c>
      <c r="F41" s="214">
        <v>706373250</v>
      </c>
      <c r="G41" s="215">
        <v>0</v>
      </c>
      <c r="H41" s="215">
        <v>0</v>
      </c>
      <c r="I41" s="215">
        <v>0</v>
      </c>
      <c r="J41" s="215">
        <v>0</v>
      </c>
      <c r="K41" s="214">
        <v>36000000</v>
      </c>
      <c r="L41" s="214">
        <v>92943000</v>
      </c>
      <c r="M41" s="214">
        <v>649430250</v>
      </c>
      <c r="N41" s="215">
        <v>0</v>
      </c>
      <c r="O41" s="214">
        <v>519081503</v>
      </c>
      <c r="P41" s="214">
        <v>519081503</v>
      </c>
      <c r="Q41" s="215">
        <v>0</v>
      </c>
      <c r="R41" s="214">
        <v>130348747</v>
      </c>
      <c r="S41" s="215">
        <v>0</v>
      </c>
      <c r="T41" s="214">
        <v>519081503</v>
      </c>
      <c r="U41" s="214">
        <v>519081503</v>
      </c>
      <c r="V41" s="214">
        <v>130348747</v>
      </c>
      <c r="W41" s="214">
        <v>213405503</v>
      </c>
      <c r="X41" s="215">
        <v>0</v>
      </c>
      <c r="Y41" s="214">
        <v>213405503</v>
      </c>
      <c r="Z41" s="214">
        <v>213405503</v>
      </c>
      <c r="AA41" s="214">
        <v>305676000</v>
      </c>
    </row>
    <row r="42" spans="1:29" ht="16.5" hidden="1" customHeight="1" x14ac:dyDescent="0.25">
      <c r="A42" s="216" t="s">
        <v>154</v>
      </c>
      <c r="B42" s="216" t="s">
        <v>153</v>
      </c>
      <c r="C42" s="216" t="s">
        <v>92</v>
      </c>
      <c r="D42" s="216" t="s">
        <v>152</v>
      </c>
      <c r="E42" s="216" t="s">
        <v>90</v>
      </c>
      <c r="F42" s="214">
        <v>2476902</v>
      </c>
      <c r="G42" s="215">
        <v>0</v>
      </c>
      <c r="H42" s="215">
        <v>0</v>
      </c>
      <c r="I42" s="215">
        <v>0</v>
      </c>
      <c r="J42" s="215">
        <v>0</v>
      </c>
      <c r="K42" s="215">
        <v>0</v>
      </c>
      <c r="L42" s="215">
        <v>0</v>
      </c>
      <c r="M42" s="214">
        <v>2476902</v>
      </c>
      <c r="N42" s="215">
        <v>0</v>
      </c>
      <c r="O42" s="214">
        <v>2200000</v>
      </c>
      <c r="P42" s="214">
        <v>2200000</v>
      </c>
      <c r="Q42" s="215">
        <v>0</v>
      </c>
      <c r="R42" s="214">
        <v>276902</v>
      </c>
      <c r="S42" s="215">
        <v>0</v>
      </c>
      <c r="T42" s="214">
        <v>2200000</v>
      </c>
      <c r="U42" s="214">
        <v>2200000</v>
      </c>
      <c r="V42" s="214">
        <v>276902</v>
      </c>
      <c r="W42" s="214">
        <v>266333</v>
      </c>
      <c r="X42" s="215">
        <v>0</v>
      </c>
      <c r="Y42" s="214">
        <v>266333</v>
      </c>
      <c r="Z42" s="214">
        <v>266333</v>
      </c>
      <c r="AA42" s="214">
        <v>1933667</v>
      </c>
    </row>
    <row r="43" spans="1:29" ht="16.5" hidden="1" customHeight="1" x14ac:dyDescent="0.25">
      <c r="A43" s="216" t="s">
        <v>151</v>
      </c>
      <c r="B43" s="216" t="s">
        <v>150</v>
      </c>
      <c r="C43" s="216" t="s">
        <v>92</v>
      </c>
      <c r="D43" s="216" t="s">
        <v>149</v>
      </c>
      <c r="E43" s="216" t="s">
        <v>90</v>
      </c>
      <c r="F43" s="214">
        <v>357179873</v>
      </c>
      <c r="G43" s="215">
        <v>0</v>
      </c>
      <c r="H43" s="215">
        <v>0</v>
      </c>
      <c r="I43" s="215">
        <v>0</v>
      </c>
      <c r="J43" s="215">
        <v>0</v>
      </c>
      <c r="K43" s="215">
        <v>0</v>
      </c>
      <c r="L43" s="214">
        <v>10000000</v>
      </c>
      <c r="M43" s="214">
        <v>347179873</v>
      </c>
      <c r="N43" s="215">
        <v>0</v>
      </c>
      <c r="O43" s="214">
        <v>324849978</v>
      </c>
      <c r="P43" s="214">
        <v>324849978</v>
      </c>
      <c r="Q43" s="215">
        <v>0</v>
      </c>
      <c r="R43" s="214">
        <v>22329895</v>
      </c>
      <c r="S43" s="215">
        <v>0</v>
      </c>
      <c r="T43" s="214">
        <v>324849978</v>
      </c>
      <c r="U43" s="214">
        <v>324849978</v>
      </c>
      <c r="V43" s="214">
        <v>22329895</v>
      </c>
      <c r="W43" s="214">
        <v>103382645</v>
      </c>
      <c r="X43" s="215">
        <v>0</v>
      </c>
      <c r="Y43" s="214">
        <v>103382645</v>
      </c>
      <c r="Z43" s="214">
        <v>103382645</v>
      </c>
      <c r="AA43" s="214">
        <v>221467333</v>
      </c>
    </row>
    <row r="44" spans="1:29" ht="16.5" hidden="1" customHeight="1" x14ac:dyDescent="0.25">
      <c r="A44" s="216" t="s">
        <v>148</v>
      </c>
      <c r="B44" s="216" t="s">
        <v>147</v>
      </c>
      <c r="C44" s="216" t="s">
        <v>92</v>
      </c>
      <c r="D44" s="216" t="s">
        <v>146</v>
      </c>
      <c r="E44" s="216" t="s">
        <v>90</v>
      </c>
      <c r="F44" s="214">
        <v>74316475</v>
      </c>
      <c r="G44" s="215">
        <v>0</v>
      </c>
      <c r="H44" s="215">
        <v>0</v>
      </c>
      <c r="I44" s="215">
        <v>0</v>
      </c>
      <c r="J44" s="215">
        <v>0</v>
      </c>
      <c r="K44" s="214">
        <v>26000000</v>
      </c>
      <c r="L44" s="215">
        <v>0</v>
      </c>
      <c r="M44" s="214">
        <v>100316475</v>
      </c>
      <c r="N44" s="215">
        <v>0</v>
      </c>
      <c r="O44" s="214">
        <v>16918963</v>
      </c>
      <c r="P44" s="214">
        <v>16918963</v>
      </c>
      <c r="Q44" s="215">
        <v>0</v>
      </c>
      <c r="R44" s="214">
        <v>83397512</v>
      </c>
      <c r="S44" s="215">
        <v>0</v>
      </c>
      <c r="T44" s="214">
        <v>16918963</v>
      </c>
      <c r="U44" s="214">
        <v>16918963</v>
      </c>
      <c r="V44" s="214">
        <v>83397512</v>
      </c>
      <c r="W44" s="214">
        <v>12244297</v>
      </c>
      <c r="X44" s="215">
        <v>0</v>
      </c>
      <c r="Y44" s="214">
        <v>12244297</v>
      </c>
      <c r="Z44" s="214">
        <v>12244297</v>
      </c>
      <c r="AA44" s="214">
        <v>4674666</v>
      </c>
    </row>
    <row r="45" spans="1:29" ht="16.5" hidden="1" customHeight="1" x14ac:dyDescent="0.25">
      <c r="A45" s="216" t="s">
        <v>145</v>
      </c>
      <c r="B45" s="216" t="s">
        <v>144</v>
      </c>
      <c r="C45" s="216" t="s">
        <v>92</v>
      </c>
      <c r="D45" s="216" t="s">
        <v>111</v>
      </c>
      <c r="E45" s="216" t="s">
        <v>90</v>
      </c>
      <c r="F45" s="214">
        <v>272400000</v>
      </c>
      <c r="G45" s="215">
        <v>0</v>
      </c>
      <c r="H45" s="215">
        <v>0</v>
      </c>
      <c r="I45" s="215">
        <v>0</v>
      </c>
      <c r="J45" s="215">
        <v>0</v>
      </c>
      <c r="K45" s="215">
        <v>0</v>
      </c>
      <c r="L45" s="214">
        <v>82943000</v>
      </c>
      <c r="M45" s="214">
        <v>189457000</v>
      </c>
      <c r="N45" s="215">
        <v>0</v>
      </c>
      <c r="O45" s="214">
        <v>174000000</v>
      </c>
      <c r="P45" s="214">
        <v>174000000</v>
      </c>
      <c r="Q45" s="215">
        <v>0</v>
      </c>
      <c r="R45" s="214">
        <v>15457000</v>
      </c>
      <c r="S45" s="215">
        <v>0</v>
      </c>
      <c r="T45" s="214">
        <v>174000000</v>
      </c>
      <c r="U45" s="214">
        <v>174000000</v>
      </c>
      <c r="V45" s="214">
        <v>15457000</v>
      </c>
      <c r="W45" s="214">
        <v>96399666</v>
      </c>
      <c r="X45" s="215">
        <v>0</v>
      </c>
      <c r="Y45" s="214">
        <v>96399666</v>
      </c>
      <c r="Z45" s="214">
        <v>96399666</v>
      </c>
      <c r="AA45" s="214">
        <v>77600334</v>
      </c>
      <c r="AC45" s="238"/>
    </row>
    <row r="46" spans="1:29" ht="16.5" hidden="1" customHeight="1" x14ac:dyDescent="0.25">
      <c r="A46" s="216" t="s">
        <v>110</v>
      </c>
      <c r="B46" s="216" t="s">
        <v>143</v>
      </c>
      <c r="C46" s="216" t="s">
        <v>92</v>
      </c>
      <c r="D46" s="216" t="s">
        <v>142</v>
      </c>
      <c r="E46" s="216" t="s">
        <v>110</v>
      </c>
      <c r="F46" s="214">
        <v>139809600</v>
      </c>
      <c r="G46" s="215">
        <v>0</v>
      </c>
      <c r="H46" s="215">
        <v>0</v>
      </c>
      <c r="I46" s="215">
        <v>0</v>
      </c>
      <c r="J46" s="215">
        <v>0</v>
      </c>
      <c r="K46" s="215">
        <v>0</v>
      </c>
      <c r="L46" s="215">
        <v>0</v>
      </c>
      <c r="M46" s="214">
        <v>139809600</v>
      </c>
      <c r="N46" s="215">
        <v>0</v>
      </c>
      <c r="O46" s="215">
        <v>0</v>
      </c>
      <c r="P46" s="215">
        <v>0</v>
      </c>
      <c r="Q46" s="215">
        <v>0</v>
      </c>
      <c r="R46" s="214">
        <v>139809600</v>
      </c>
      <c r="S46" s="215">
        <v>0</v>
      </c>
      <c r="T46" s="215">
        <v>0</v>
      </c>
      <c r="U46" s="215">
        <v>0</v>
      </c>
      <c r="V46" s="214">
        <v>139809600</v>
      </c>
      <c r="W46" s="215">
        <v>0</v>
      </c>
      <c r="X46" s="215">
        <v>0</v>
      </c>
      <c r="Y46" s="215">
        <v>0</v>
      </c>
      <c r="Z46" s="215">
        <v>0</v>
      </c>
      <c r="AA46" s="215">
        <v>0</v>
      </c>
    </row>
    <row r="47" spans="1:29" ht="16.5" hidden="1" customHeight="1" x14ac:dyDescent="0.25">
      <c r="A47" s="216" t="s">
        <v>110</v>
      </c>
      <c r="B47" s="216" t="s">
        <v>141</v>
      </c>
      <c r="C47" s="216" t="s">
        <v>92</v>
      </c>
      <c r="D47" s="216" t="s">
        <v>140</v>
      </c>
      <c r="E47" s="216" t="s">
        <v>110</v>
      </c>
      <c r="F47" s="214">
        <v>139809600</v>
      </c>
      <c r="G47" s="215">
        <v>0</v>
      </c>
      <c r="H47" s="215">
        <v>0</v>
      </c>
      <c r="I47" s="215">
        <v>0</v>
      </c>
      <c r="J47" s="215">
        <v>0</v>
      </c>
      <c r="K47" s="215">
        <v>0</v>
      </c>
      <c r="L47" s="215">
        <v>0</v>
      </c>
      <c r="M47" s="214">
        <v>139809600</v>
      </c>
      <c r="N47" s="215">
        <v>0</v>
      </c>
      <c r="O47" s="215">
        <v>0</v>
      </c>
      <c r="P47" s="215">
        <v>0</v>
      </c>
      <c r="Q47" s="215">
        <v>0</v>
      </c>
      <c r="R47" s="214">
        <v>139809600</v>
      </c>
      <c r="S47" s="215">
        <v>0</v>
      </c>
      <c r="T47" s="215">
        <v>0</v>
      </c>
      <c r="U47" s="215">
        <v>0</v>
      </c>
      <c r="V47" s="214">
        <v>139809600</v>
      </c>
      <c r="W47" s="215">
        <v>0</v>
      </c>
      <c r="X47" s="215">
        <v>0</v>
      </c>
      <c r="Y47" s="215">
        <v>0</v>
      </c>
      <c r="Z47" s="215">
        <v>0</v>
      </c>
      <c r="AA47" s="215">
        <v>0</v>
      </c>
    </row>
    <row r="48" spans="1:29" ht="16.5" hidden="1" customHeight="1" x14ac:dyDescent="0.25">
      <c r="A48" s="216" t="s">
        <v>110</v>
      </c>
      <c r="B48" s="216" t="s">
        <v>139</v>
      </c>
      <c r="C48" s="216" t="s">
        <v>92</v>
      </c>
      <c r="D48" s="216" t="s">
        <v>138</v>
      </c>
      <c r="E48" s="216" t="s">
        <v>110</v>
      </c>
      <c r="F48" s="214">
        <v>139809600</v>
      </c>
      <c r="G48" s="215">
        <v>0</v>
      </c>
      <c r="H48" s="215">
        <v>0</v>
      </c>
      <c r="I48" s="215">
        <v>0</v>
      </c>
      <c r="J48" s="215">
        <v>0</v>
      </c>
      <c r="K48" s="215">
        <v>0</v>
      </c>
      <c r="L48" s="215">
        <v>0</v>
      </c>
      <c r="M48" s="214">
        <v>139809600</v>
      </c>
      <c r="N48" s="215">
        <v>0</v>
      </c>
      <c r="O48" s="215">
        <v>0</v>
      </c>
      <c r="P48" s="215">
        <v>0</v>
      </c>
      <c r="Q48" s="215">
        <v>0</v>
      </c>
      <c r="R48" s="214">
        <v>139809600</v>
      </c>
      <c r="S48" s="215">
        <v>0</v>
      </c>
      <c r="T48" s="215">
        <v>0</v>
      </c>
      <c r="U48" s="215">
        <v>0</v>
      </c>
      <c r="V48" s="214">
        <v>139809600</v>
      </c>
      <c r="W48" s="215">
        <v>0</v>
      </c>
      <c r="X48" s="215">
        <v>0</v>
      </c>
      <c r="Y48" s="215">
        <v>0</v>
      </c>
      <c r="Z48" s="215">
        <v>0</v>
      </c>
      <c r="AA48" s="215">
        <v>0</v>
      </c>
    </row>
    <row r="49" spans="1:29" ht="16.5" hidden="1" customHeight="1" x14ac:dyDescent="0.25">
      <c r="A49" s="216" t="s">
        <v>137</v>
      </c>
      <c r="B49" s="216" t="s">
        <v>135</v>
      </c>
      <c r="C49" s="216" t="s">
        <v>92</v>
      </c>
      <c r="D49" s="216" t="s">
        <v>134</v>
      </c>
      <c r="E49" s="216" t="s">
        <v>90</v>
      </c>
      <c r="F49" s="214">
        <v>119809609</v>
      </c>
      <c r="G49" s="215">
        <v>0</v>
      </c>
      <c r="H49" s="215">
        <v>0</v>
      </c>
      <c r="I49" s="215">
        <v>0</v>
      </c>
      <c r="J49" s="215">
        <v>0</v>
      </c>
      <c r="K49" s="215">
        <v>0</v>
      </c>
      <c r="L49" s="215">
        <v>0</v>
      </c>
      <c r="M49" s="214">
        <v>119809609</v>
      </c>
      <c r="N49" s="215">
        <v>0</v>
      </c>
      <c r="O49" s="215">
        <v>0</v>
      </c>
      <c r="P49" s="215">
        <v>0</v>
      </c>
      <c r="Q49" s="215">
        <v>0</v>
      </c>
      <c r="R49" s="214">
        <v>119809609</v>
      </c>
      <c r="S49" s="215">
        <v>0</v>
      </c>
      <c r="T49" s="215">
        <v>0</v>
      </c>
      <c r="U49" s="215">
        <v>0</v>
      </c>
      <c r="V49" s="214">
        <v>119809609</v>
      </c>
      <c r="W49" s="215">
        <v>0</v>
      </c>
      <c r="X49" s="215">
        <v>0</v>
      </c>
      <c r="Y49" s="215">
        <v>0</v>
      </c>
      <c r="Z49" s="215">
        <v>0</v>
      </c>
      <c r="AA49" s="215">
        <v>0</v>
      </c>
    </row>
    <row r="50" spans="1:29" ht="16.5" hidden="1" customHeight="1" x14ac:dyDescent="0.25">
      <c r="A50" s="216" t="s">
        <v>136</v>
      </c>
      <c r="B50" s="216" t="s">
        <v>135</v>
      </c>
      <c r="C50" s="216" t="s">
        <v>92</v>
      </c>
      <c r="D50" s="216" t="s">
        <v>134</v>
      </c>
      <c r="E50" s="216" t="s">
        <v>107</v>
      </c>
      <c r="F50" s="214">
        <v>19999991</v>
      </c>
      <c r="G50" s="215">
        <v>0</v>
      </c>
      <c r="H50" s="215">
        <v>0</v>
      </c>
      <c r="I50" s="215">
        <v>0</v>
      </c>
      <c r="J50" s="215">
        <v>0</v>
      </c>
      <c r="K50" s="215">
        <v>0</v>
      </c>
      <c r="L50" s="215">
        <v>0</v>
      </c>
      <c r="M50" s="214">
        <v>19999991</v>
      </c>
      <c r="N50" s="215">
        <v>0</v>
      </c>
      <c r="O50" s="215">
        <v>0</v>
      </c>
      <c r="P50" s="215">
        <v>0</v>
      </c>
      <c r="Q50" s="215">
        <v>0</v>
      </c>
      <c r="R50" s="214">
        <v>19999991</v>
      </c>
      <c r="S50" s="215">
        <v>0</v>
      </c>
      <c r="T50" s="215">
        <v>0</v>
      </c>
      <c r="U50" s="215">
        <v>0</v>
      </c>
      <c r="V50" s="214">
        <v>19999991</v>
      </c>
      <c r="W50" s="215">
        <v>0</v>
      </c>
      <c r="X50" s="215">
        <v>0</v>
      </c>
      <c r="Y50" s="215">
        <v>0</v>
      </c>
      <c r="Z50" s="215">
        <v>0</v>
      </c>
      <c r="AA50" s="215">
        <v>0</v>
      </c>
    </row>
    <row r="51" spans="1:29" ht="16.5" hidden="1" customHeight="1" x14ac:dyDescent="0.25">
      <c r="A51" s="216" t="s">
        <v>110</v>
      </c>
      <c r="B51" s="216" t="s">
        <v>133</v>
      </c>
      <c r="C51" s="216" t="s">
        <v>92</v>
      </c>
      <c r="D51" s="216" t="s">
        <v>132</v>
      </c>
      <c r="E51" s="216" t="s">
        <v>110</v>
      </c>
      <c r="F51" s="214">
        <v>16000000</v>
      </c>
      <c r="G51" s="215">
        <v>0</v>
      </c>
      <c r="H51" s="215">
        <v>0</v>
      </c>
      <c r="I51" s="215">
        <v>0</v>
      </c>
      <c r="J51" s="215">
        <v>0</v>
      </c>
      <c r="K51" s="214">
        <v>5937000</v>
      </c>
      <c r="L51" s="215">
        <v>0</v>
      </c>
      <c r="M51" s="214">
        <v>21937000</v>
      </c>
      <c r="N51" s="215">
        <v>0</v>
      </c>
      <c r="O51" s="214">
        <v>16000000</v>
      </c>
      <c r="P51" s="214">
        <v>16000000</v>
      </c>
      <c r="Q51" s="215">
        <v>0</v>
      </c>
      <c r="R51" s="214">
        <v>5937000</v>
      </c>
      <c r="S51" s="215">
        <v>0</v>
      </c>
      <c r="T51" s="214">
        <v>16000000</v>
      </c>
      <c r="U51" s="214">
        <v>16000000</v>
      </c>
      <c r="V51" s="214">
        <v>5937000</v>
      </c>
      <c r="W51" s="214">
        <v>9140165</v>
      </c>
      <c r="X51" s="215">
        <v>0</v>
      </c>
      <c r="Y51" s="214">
        <v>9140165</v>
      </c>
      <c r="Z51" s="214">
        <v>9140165</v>
      </c>
      <c r="AA51" s="214">
        <v>6859835</v>
      </c>
    </row>
    <row r="52" spans="1:29" ht="16.5" hidden="1" customHeight="1" x14ac:dyDescent="0.25">
      <c r="A52" s="216" t="s">
        <v>110</v>
      </c>
      <c r="B52" s="216" t="s">
        <v>131</v>
      </c>
      <c r="C52" s="216" t="s">
        <v>92</v>
      </c>
      <c r="D52" s="216" t="s">
        <v>130</v>
      </c>
      <c r="E52" s="216" t="s">
        <v>110</v>
      </c>
      <c r="F52" s="214">
        <v>16000000</v>
      </c>
      <c r="G52" s="215">
        <v>0</v>
      </c>
      <c r="H52" s="215">
        <v>0</v>
      </c>
      <c r="I52" s="215">
        <v>0</v>
      </c>
      <c r="J52" s="215">
        <v>0</v>
      </c>
      <c r="K52" s="214">
        <v>5937000</v>
      </c>
      <c r="L52" s="215">
        <v>0</v>
      </c>
      <c r="M52" s="214">
        <v>21937000</v>
      </c>
      <c r="N52" s="215">
        <v>0</v>
      </c>
      <c r="O52" s="214">
        <v>16000000</v>
      </c>
      <c r="P52" s="214">
        <v>16000000</v>
      </c>
      <c r="Q52" s="215">
        <v>0</v>
      </c>
      <c r="R52" s="214">
        <v>5937000</v>
      </c>
      <c r="S52" s="215">
        <v>0</v>
      </c>
      <c r="T52" s="214">
        <v>16000000</v>
      </c>
      <c r="U52" s="214">
        <v>16000000</v>
      </c>
      <c r="V52" s="214">
        <v>5937000</v>
      </c>
      <c r="W52" s="214">
        <v>9140165</v>
      </c>
      <c r="X52" s="215">
        <v>0</v>
      </c>
      <c r="Y52" s="214">
        <v>9140165</v>
      </c>
      <c r="Z52" s="214">
        <v>9140165</v>
      </c>
      <c r="AA52" s="214">
        <v>6859835</v>
      </c>
    </row>
    <row r="53" spans="1:29" ht="16.5" hidden="1" customHeight="1" x14ac:dyDescent="0.25">
      <c r="A53" s="216" t="s">
        <v>129</v>
      </c>
      <c r="B53" s="216" t="s">
        <v>128</v>
      </c>
      <c r="C53" s="216" t="s">
        <v>92</v>
      </c>
      <c r="D53" s="216" t="s">
        <v>127</v>
      </c>
      <c r="E53" s="216" t="s">
        <v>90</v>
      </c>
      <c r="F53" s="214">
        <v>16000000</v>
      </c>
      <c r="G53" s="215">
        <v>0</v>
      </c>
      <c r="H53" s="215">
        <v>0</v>
      </c>
      <c r="I53" s="215">
        <v>0</v>
      </c>
      <c r="J53" s="215">
        <v>0</v>
      </c>
      <c r="K53" s="214">
        <v>5937000</v>
      </c>
      <c r="L53" s="215">
        <v>0</v>
      </c>
      <c r="M53" s="214">
        <v>21937000</v>
      </c>
      <c r="N53" s="215">
        <v>0</v>
      </c>
      <c r="O53" s="214">
        <v>16000000</v>
      </c>
      <c r="P53" s="214">
        <v>16000000</v>
      </c>
      <c r="Q53" s="215">
        <v>0</v>
      </c>
      <c r="R53" s="214">
        <v>5937000</v>
      </c>
      <c r="S53" s="215">
        <v>0</v>
      </c>
      <c r="T53" s="214">
        <v>16000000</v>
      </c>
      <c r="U53" s="214">
        <v>16000000</v>
      </c>
      <c r="V53" s="214">
        <v>5937000</v>
      </c>
      <c r="W53" s="214">
        <v>9140165</v>
      </c>
      <c r="X53" s="215">
        <v>0</v>
      </c>
      <c r="Y53" s="214">
        <v>9140165</v>
      </c>
      <c r="Z53" s="214">
        <v>9140165</v>
      </c>
      <c r="AA53" s="214">
        <v>6859835</v>
      </c>
    </row>
    <row r="54" spans="1:29" s="226" customFormat="1" ht="16.5" customHeight="1" x14ac:dyDescent="0.25">
      <c r="A54" s="223" t="s">
        <v>110</v>
      </c>
      <c r="B54" s="223" t="s">
        <v>126</v>
      </c>
      <c r="C54" s="223" t="s">
        <v>92</v>
      </c>
      <c r="D54" s="223" t="s">
        <v>125</v>
      </c>
      <c r="E54" s="223" t="s">
        <v>110</v>
      </c>
      <c r="F54" s="224">
        <v>2707137572</v>
      </c>
      <c r="G54" s="225">
        <v>0</v>
      </c>
      <c r="H54" s="225">
        <v>0</v>
      </c>
      <c r="I54" s="225">
        <v>0</v>
      </c>
      <c r="J54" s="225">
        <v>0</v>
      </c>
      <c r="K54" s="224">
        <v>180013147</v>
      </c>
      <c r="L54" s="224">
        <v>180013147</v>
      </c>
      <c r="M54" s="224">
        <v>2707137572</v>
      </c>
      <c r="N54" s="225">
        <v>0</v>
      </c>
      <c r="O54" s="224">
        <v>2345045637</v>
      </c>
      <c r="P54" s="224">
        <v>2345045637</v>
      </c>
      <c r="Q54" s="225">
        <v>0</v>
      </c>
      <c r="R54" s="224">
        <v>362091935</v>
      </c>
      <c r="S54" s="225">
        <v>0</v>
      </c>
      <c r="T54" s="224">
        <v>2297045637</v>
      </c>
      <c r="U54" s="224">
        <v>2297045637</v>
      </c>
      <c r="V54" s="224">
        <v>410091935</v>
      </c>
      <c r="W54" s="224">
        <v>1024024809</v>
      </c>
      <c r="X54" s="225">
        <v>0</v>
      </c>
      <c r="Y54" s="224">
        <v>1024024809</v>
      </c>
      <c r="Z54" s="224">
        <v>1024024809</v>
      </c>
      <c r="AA54" s="224">
        <v>1273020828</v>
      </c>
    </row>
    <row r="55" spans="1:29" ht="16.5" customHeight="1" x14ac:dyDescent="0.25">
      <c r="A55" s="216" t="s">
        <v>110</v>
      </c>
      <c r="B55" s="216" t="s">
        <v>124</v>
      </c>
      <c r="C55" s="216" t="s">
        <v>92</v>
      </c>
      <c r="D55" s="216" t="s">
        <v>123</v>
      </c>
      <c r="E55" s="216" t="s">
        <v>110</v>
      </c>
      <c r="F55" s="214">
        <v>2707137572</v>
      </c>
      <c r="G55" s="215">
        <v>0</v>
      </c>
      <c r="H55" s="215">
        <v>0</v>
      </c>
      <c r="I55" s="215">
        <v>0</v>
      </c>
      <c r="J55" s="215">
        <v>0</v>
      </c>
      <c r="K55" s="214">
        <v>180013147</v>
      </c>
      <c r="L55" s="214">
        <v>180013147</v>
      </c>
      <c r="M55" s="214">
        <v>2707137572</v>
      </c>
      <c r="N55" s="215">
        <v>0</v>
      </c>
      <c r="O55" s="214">
        <v>2345045637</v>
      </c>
      <c r="P55" s="214">
        <v>2345045637</v>
      </c>
      <c r="Q55" s="215">
        <v>0</v>
      </c>
      <c r="R55" s="214">
        <v>362091935</v>
      </c>
      <c r="S55" s="215">
        <v>0</v>
      </c>
      <c r="T55" s="214">
        <v>2297045637</v>
      </c>
      <c r="U55" s="214">
        <v>2297045637</v>
      </c>
      <c r="V55" s="214">
        <v>410091935</v>
      </c>
      <c r="W55" s="214">
        <v>1024024809</v>
      </c>
      <c r="X55" s="215">
        <v>0</v>
      </c>
      <c r="Y55" s="214">
        <v>1024024809</v>
      </c>
      <c r="Z55" s="214">
        <v>1024024809</v>
      </c>
      <c r="AA55" s="214">
        <v>1273020828</v>
      </c>
    </row>
    <row r="56" spans="1:29" ht="30.75" customHeight="1" x14ac:dyDescent="0.25">
      <c r="A56" s="216" t="s">
        <v>110</v>
      </c>
      <c r="B56" s="216" t="s">
        <v>122</v>
      </c>
      <c r="C56" s="216" t="s">
        <v>92</v>
      </c>
      <c r="D56" s="216" t="s">
        <v>121</v>
      </c>
      <c r="E56" s="216" t="s">
        <v>110</v>
      </c>
      <c r="F56" s="214">
        <v>2707137572</v>
      </c>
      <c r="G56" s="215">
        <v>0</v>
      </c>
      <c r="H56" s="215">
        <v>0</v>
      </c>
      <c r="I56" s="215">
        <v>0</v>
      </c>
      <c r="J56" s="215">
        <v>0</v>
      </c>
      <c r="K56" s="214">
        <v>180013147</v>
      </c>
      <c r="L56" s="214">
        <v>180013147</v>
      </c>
      <c r="M56" s="214">
        <v>2707137572</v>
      </c>
      <c r="N56" s="215">
        <v>0</v>
      </c>
      <c r="O56" s="214">
        <v>2345045637</v>
      </c>
      <c r="P56" s="214">
        <v>2345045637</v>
      </c>
      <c r="Q56" s="215">
        <v>0</v>
      </c>
      <c r="R56" s="214">
        <v>362091935</v>
      </c>
      <c r="S56" s="215">
        <v>0</v>
      </c>
      <c r="T56" s="214">
        <v>2297045637</v>
      </c>
      <c r="U56" s="214">
        <v>2297045637</v>
      </c>
      <c r="V56" s="214">
        <v>410091935</v>
      </c>
      <c r="W56" s="214">
        <v>1024024809</v>
      </c>
      <c r="X56" s="215">
        <v>0</v>
      </c>
      <c r="Y56" s="214">
        <v>1024024809</v>
      </c>
      <c r="Z56" s="214">
        <v>1024024809</v>
      </c>
      <c r="AA56" s="214">
        <v>1273020828</v>
      </c>
    </row>
    <row r="57" spans="1:29" ht="33" x14ac:dyDescent="0.25">
      <c r="A57" s="216" t="s">
        <v>120</v>
      </c>
      <c r="B57" s="216" t="s">
        <v>119</v>
      </c>
      <c r="C57" s="216" t="s">
        <v>92</v>
      </c>
      <c r="D57" s="227" t="s">
        <v>118</v>
      </c>
      <c r="E57" s="216" t="s">
        <v>90</v>
      </c>
      <c r="F57" s="214">
        <v>62800427</v>
      </c>
      <c r="G57" s="215">
        <v>0</v>
      </c>
      <c r="H57" s="215">
        <v>0</v>
      </c>
      <c r="I57" s="215">
        <v>0</v>
      </c>
      <c r="J57" s="215">
        <v>0</v>
      </c>
      <c r="K57" s="215">
        <v>0</v>
      </c>
      <c r="L57" s="214">
        <v>23000000</v>
      </c>
      <c r="M57" s="214">
        <v>39800427</v>
      </c>
      <c r="N57" s="215">
        <v>0</v>
      </c>
      <c r="O57" s="214">
        <v>29294927</v>
      </c>
      <c r="P57" s="214">
        <v>29294927</v>
      </c>
      <c r="Q57" s="215">
        <v>0</v>
      </c>
      <c r="R57" s="214">
        <v>10505500</v>
      </c>
      <c r="S57" s="215">
        <v>0</v>
      </c>
      <c r="T57" s="214">
        <v>29294927</v>
      </c>
      <c r="U57" s="214">
        <v>29294927</v>
      </c>
      <c r="V57" s="214">
        <v>10505500</v>
      </c>
      <c r="W57" s="214">
        <v>2358261</v>
      </c>
      <c r="X57" s="215">
        <v>0</v>
      </c>
      <c r="Y57" s="214">
        <v>2358261</v>
      </c>
      <c r="Z57" s="214">
        <v>2358261</v>
      </c>
      <c r="AA57" s="214">
        <v>26936666</v>
      </c>
    </row>
    <row r="58" spans="1:29" ht="22.5" x14ac:dyDescent="0.25">
      <c r="A58" s="216" t="s">
        <v>117</v>
      </c>
      <c r="B58" s="216" t="s">
        <v>114</v>
      </c>
      <c r="C58" s="216" t="s">
        <v>92</v>
      </c>
      <c r="D58" s="222" t="s">
        <v>116</v>
      </c>
      <c r="E58" s="216" t="s">
        <v>90</v>
      </c>
      <c r="F58" s="214">
        <v>226483488</v>
      </c>
      <c r="G58" s="215">
        <v>0</v>
      </c>
      <c r="H58" s="215">
        <v>0</v>
      </c>
      <c r="I58" s="215">
        <v>0</v>
      </c>
      <c r="J58" s="215">
        <v>0</v>
      </c>
      <c r="K58" s="215">
        <v>0</v>
      </c>
      <c r="L58" s="214">
        <v>73013147</v>
      </c>
      <c r="M58" s="214">
        <v>153470341</v>
      </c>
      <c r="N58" s="215">
        <v>0</v>
      </c>
      <c r="O58" s="214">
        <v>153470341</v>
      </c>
      <c r="P58" s="214">
        <v>153470341</v>
      </c>
      <c r="Q58" s="215">
        <v>0</v>
      </c>
      <c r="R58" s="215">
        <v>0</v>
      </c>
      <c r="S58" s="215">
        <v>0</v>
      </c>
      <c r="T58" s="214">
        <v>153470341</v>
      </c>
      <c r="U58" s="214">
        <v>153470341</v>
      </c>
      <c r="V58" s="215">
        <v>0</v>
      </c>
      <c r="W58" s="214">
        <v>38367585</v>
      </c>
      <c r="X58" s="215">
        <v>0</v>
      </c>
      <c r="Y58" s="214">
        <v>38367585</v>
      </c>
      <c r="Z58" s="214">
        <v>38367585</v>
      </c>
      <c r="AA58" s="214">
        <v>115102756</v>
      </c>
    </row>
    <row r="59" spans="1:29" ht="22.5" x14ac:dyDescent="0.25">
      <c r="A59" s="216" t="s">
        <v>115</v>
      </c>
      <c r="B59" s="216" t="s">
        <v>114</v>
      </c>
      <c r="C59" s="216" t="s">
        <v>92</v>
      </c>
      <c r="D59" s="227" t="s">
        <v>113</v>
      </c>
      <c r="E59" s="216" t="s">
        <v>90</v>
      </c>
      <c r="F59" s="214">
        <v>105125000</v>
      </c>
      <c r="G59" s="215">
        <v>0</v>
      </c>
      <c r="H59" s="215">
        <v>0</v>
      </c>
      <c r="I59" s="215">
        <v>0</v>
      </c>
      <c r="J59" s="215">
        <v>0</v>
      </c>
      <c r="K59" s="214">
        <v>84000000</v>
      </c>
      <c r="L59" s="215">
        <v>0</v>
      </c>
      <c r="M59" s="214">
        <v>189125000</v>
      </c>
      <c r="N59" s="215">
        <v>0</v>
      </c>
      <c r="O59" s="214">
        <v>151293550</v>
      </c>
      <c r="P59" s="214">
        <v>151293550</v>
      </c>
      <c r="Q59" s="215">
        <v>0</v>
      </c>
      <c r="R59" s="214">
        <v>37831450</v>
      </c>
      <c r="S59" s="215">
        <v>0</v>
      </c>
      <c r="T59" s="214">
        <v>103293550</v>
      </c>
      <c r="U59" s="214">
        <v>103293550</v>
      </c>
      <c r="V59" s="214">
        <v>85831450</v>
      </c>
      <c r="W59" s="214">
        <v>62952200</v>
      </c>
      <c r="X59" s="215">
        <v>0</v>
      </c>
      <c r="Y59" s="214">
        <v>62952200</v>
      </c>
      <c r="Z59" s="214">
        <v>62952200</v>
      </c>
      <c r="AA59" s="214">
        <v>40341350</v>
      </c>
    </row>
    <row r="60" spans="1:29" x14ac:dyDescent="0.25">
      <c r="A60" s="216" t="s">
        <v>110</v>
      </c>
      <c r="B60" s="216" t="s">
        <v>112</v>
      </c>
      <c r="C60" s="216" t="s">
        <v>92</v>
      </c>
      <c r="D60" s="216" t="s">
        <v>111</v>
      </c>
      <c r="E60" s="216" t="s">
        <v>110</v>
      </c>
      <c r="F60" s="214">
        <v>2312728657</v>
      </c>
      <c r="G60" s="215">
        <v>0</v>
      </c>
      <c r="H60" s="215">
        <v>0</v>
      </c>
      <c r="I60" s="215">
        <v>0</v>
      </c>
      <c r="J60" s="215">
        <v>0</v>
      </c>
      <c r="K60" s="214">
        <v>96013147</v>
      </c>
      <c r="L60" s="214">
        <v>84000000</v>
      </c>
      <c r="M60" s="214">
        <v>2324741804</v>
      </c>
      <c r="N60" s="215">
        <v>0</v>
      </c>
      <c r="O60" s="214">
        <v>2010986819</v>
      </c>
      <c r="P60" s="214">
        <v>2010986819</v>
      </c>
      <c r="Q60" s="215">
        <v>0</v>
      </c>
      <c r="R60" s="214">
        <v>313754985</v>
      </c>
      <c r="S60" s="215">
        <v>0</v>
      </c>
      <c r="T60" s="214">
        <v>2010986819</v>
      </c>
      <c r="U60" s="214">
        <v>2010986819</v>
      </c>
      <c r="V60" s="214">
        <v>313754985</v>
      </c>
      <c r="W60" s="214">
        <v>920346763</v>
      </c>
      <c r="X60" s="215">
        <v>0</v>
      </c>
      <c r="Y60" s="214">
        <v>920346763</v>
      </c>
      <c r="Z60" s="214">
        <v>920346763</v>
      </c>
      <c r="AA60" s="214">
        <v>1090640056</v>
      </c>
    </row>
    <row r="61" spans="1:29" x14ac:dyDescent="0.25">
      <c r="A61" s="216" t="s">
        <v>109</v>
      </c>
      <c r="B61" s="216" t="s">
        <v>108</v>
      </c>
      <c r="C61" s="216" t="s">
        <v>92</v>
      </c>
      <c r="D61" s="234" t="s">
        <v>104</v>
      </c>
      <c r="E61" s="216" t="s">
        <v>107</v>
      </c>
      <c r="F61" s="214">
        <v>10000009</v>
      </c>
      <c r="G61" s="215">
        <v>0</v>
      </c>
      <c r="H61" s="215">
        <v>0</v>
      </c>
      <c r="I61" s="215">
        <v>0</v>
      </c>
      <c r="J61" s="215">
        <v>0</v>
      </c>
      <c r="K61" s="215">
        <v>0</v>
      </c>
      <c r="L61" s="215">
        <v>0</v>
      </c>
      <c r="M61" s="214">
        <v>10000009</v>
      </c>
      <c r="N61" s="215">
        <v>0</v>
      </c>
      <c r="O61" s="214">
        <v>10000000</v>
      </c>
      <c r="P61" s="214">
        <v>10000000</v>
      </c>
      <c r="Q61" s="215">
        <v>0</v>
      </c>
      <c r="R61" s="215">
        <v>9</v>
      </c>
      <c r="S61" s="215">
        <v>0</v>
      </c>
      <c r="T61" s="214">
        <v>10000000</v>
      </c>
      <c r="U61" s="214">
        <v>10000000</v>
      </c>
      <c r="V61" s="215">
        <v>9</v>
      </c>
      <c r="W61" s="215">
        <v>0</v>
      </c>
      <c r="X61" s="215">
        <v>0</v>
      </c>
      <c r="Y61" s="215">
        <v>0</v>
      </c>
      <c r="Z61" s="215">
        <v>0</v>
      </c>
      <c r="AA61" s="214">
        <v>10000000</v>
      </c>
      <c r="AC61" s="238">
        <f>+M61-P61</f>
        <v>9</v>
      </c>
    </row>
    <row r="62" spans="1:29" x14ac:dyDescent="0.25">
      <c r="A62" s="216" t="s">
        <v>106</v>
      </c>
      <c r="B62" s="216" t="s">
        <v>105</v>
      </c>
      <c r="C62" s="216" t="s">
        <v>92</v>
      </c>
      <c r="D62" s="234" t="s">
        <v>104</v>
      </c>
      <c r="E62" s="216" t="s">
        <v>90</v>
      </c>
      <c r="F62" s="214">
        <v>20916668</v>
      </c>
      <c r="G62" s="215">
        <v>0</v>
      </c>
      <c r="H62" s="215">
        <v>0</v>
      </c>
      <c r="I62" s="215">
        <v>0</v>
      </c>
      <c r="J62" s="215">
        <v>0</v>
      </c>
      <c r="K62" s="215">
        <v>0</v>
      </c>
      <c r="L62" s="215">
        <v>0</v>
      </c>
      <c r="M62" s="214">
        <v>20916668</v>
      </c>
      <c r="N62" s="215">
        <v>0</v>
      </c>
      <c r="O62" s="214">
        <v>20000000</v>
      </c>
      <c r="P62" s="214">
        <v>20000000</v>
      </c>
      <c r="Q62" s="215">
        <v>0</v>
      </c>
      <c r="R62" s="214">
        <v>916668</v>
      </c>
      <c r="S62" s="215">
        <v>0</v>
      </c>
      <c r="T62" s="214">
        <v>20000000</v>
      </c>
      <c r="U62" s="214">
        <v>20000000</v>
      </c>
      <c r="V62" s="214">
        <v>916668</v>
      </c>
      <c r="W62" s="214">
        <v>18166666</v>
      </c>
      <c r="X62" s="215">
        <v>0</v>
      </c>
      <c r="Y62" s="214">
        <v>18166666</v>
      </c>
      <c r="Z62" s="214">
        <v>18166666</v>
      </c>
      <c r="AA62" s="214">
        <v>1833334</v>
      </c>
      <c r="AC62" s="238">
        <f t="shared" ref="AC62:AC66" si="0">+M62-P62</f>
        <v>916668</v>
      </c>
    </row>
    <row r="63" spans="1:29" x14ac:dyDescent="0.25">
      <c r="A63" s="216" t="s">
        <v>103</v>
      </c>
      <c r="B63" s="216" t="s">
        <v>102</v>
      </c>
      <c r="C63" s="216" t="s">
        <v>92</v>
      </c>
      <c r="D63" s="227" t="s">
        <v>101</v>
      </c>
      <c r="E63" s="216" t="s">
        <v>90</v>
      </c>
      <c r="F63" s="214">
        <v>1382074573</v>
      </c>
      <c r="G63" s="215">
        <v>0</v>
      </c>
      <c r="H63" s="215">
        <v>0</v>
      </c>
      <c r="I63" s="215">
        <v>0</v>
      </c>
      <c r="J63" s="215">
        <v>0</v>
      </c>
      <c r="K63" s="215">
        <v>0</v>
      </c>
      <c r="L63" s="214">
        <v>84000000</v>
      </c>
      <c r="M63" s="214">
        <v>1298074573</v>
      </c>
      <c r="N63" s="215">
        <v>0</v>
      </c>
      <c r="O63" s="214">
        <v>1091095277</v>
      </c>
      <c r="P63" s="214">
        <v>1091095277</v>
      </c>
      <c r="Q63" s="215">
        <v>0</v>
      </c>
      <c r="R63" s="214">
        <v>206979296</v>
      </c>
      <c r="S63" s="215">
        <v>0</v>
      </c>
      <c r="T63" s="214">
        <v>1091095277</v>
      </c>
      <c r="U63" s="214">
        <v>1091095277</v>
      </c>
      <c r="V63" s="214">
        <v>206979296</v>
      </c>
      <c r="W63" s="214">
        <v>367547330</v>
      </c>
      <c r="X63" s="215">
        <v>0</v>
      </c>
      <c r="Y63" s="214">
        <v>367547330</v>
      </c>
      <c r="Z63" s="214">
        <v>367547330</v>
      </c>
      <c r="AA63" s="214">
        <v>723547947</v>
      </c>
      <c r="AC63" s="238">
        <f t="shared" si="0"/>
        <v>206979296</v>
      </c>
    </row>
    <row r="64" spans="1:29" x14ac:dyDescent="0.25">
      <c r="A64" s="216" t="s">
        <v>100</v>
      </c>
      <c r="B64" s="216" t="s">
        <v>99</v>
      </c>
      <c r="C64" s="216" t="s">
        <v>92</v>
      </c>
      <c r="D64" s="221" t="s">
        <v>98</v>
      </c>
      <c r="E64" s="216" t="s">
        <v>90</v>
      </c>
      <c r="F64" s="214">
        <v>312133332</v>
      </c>
      <c r="G64" s="215">
        <v>0</v>
      </c>
      <c r="H64" s="215">
        <v>0</v>
      </c>
      <c r="I64" s="215">
        <v>0</v>
      </c>
      <c r="J64" s="215">
        <v>0</v>
      </c>
      <c r="K64" s="215">
        <v>0</v>
      </c>
      <c r="L64" s="215">
        <v>0</v>
      </c>
      <c r="M64" s="214">
        <v>312133332</v>
      </c>
      <c r="N64" s="215">
        <v>0</v>
      </c>
      <c r="O64" s="214">
        <v>230854542</v>
      </c>
      <c r="P64" s="214">
        <v>230854542</v>
      </c>
      <c r="Q64" s="215">
        <v>0</v>
      </c>
      <c r="R64" s="214">
        <v>81278790</v>
      </c>
      <c r="S64" s="215">
        <v>0</v>
      </c>
      <c r="T64" s="214">
        <v>230854542</v>
      </c>
      <c r="U64" s="214">
        <v>230854542</v>
      </c>
      <c r="V64" s="214">
        <v>81278790</v>
      </c>
      <c r="W64" s="214">
        <v>128841937</v>
      </c>
      <c r="X64" s="215">
        <v>0</v>
      </c>
      <c r="Y64" s="214">
        <v>128841937</v>
      </c>
      <c r="Z64" s="214">
        <v>128841937</v>
      </c>
      <c r="AA64" s="214">
        <v>102012605</v>
      </c>
      <c r="AC64" s="238">
        <f t="shared" si="0"/>
        <v>81278790</v>
      </c>
    </row>
    <row r="65" spans="1:29" ht="22.5" x14ac:dyDescent="0.25">
      <c r="A65" s="216" t="s">
        <v>97</v>
      </c>
      <c r="B65" s="216" t="s">
        <v>96</v>
      </c>
      <c r="C65" s="216" t="s">
        <v>92</v>
      </c>
      <c r="D65" s="222" t="s">
        <v>95</v>
      </c>
      <c r="E65" s="216" t="s">
        <v>90</v>
      </c>
      <c r="F65" s="214">
        <v>203516512</v>
      </c>
      <c r="G65" s="215">
        <v>0</v>
      </c>
      <c r="H65" s="215">
        <v>0</v>
      </c>
      <c r="I65" s="215">
        <v>0</v>
      </c>
      <c r="J65" s="215">
        <v>0</v>
      </c>
      <c r="K65" s="214">
        <v>73013147</v>
      </c>
      <c r="L65" s="215">
        <v>0</v>
      </c>
      <c r="M65" s="214">
        <v>276529659</v>
      </c>
      <c r="N65" s="215">
        <v>0</v>
      </c>
      <c r="O65" s="214">
        <v>252867000</v>
      </c>
      <c r="P65" s="214">
        <v>252867000</v>
      </c>
      <c r="Q65" s="215">
        <v>0</v>
      </c>
      <c r="R65" s="214">
        <v>23662659</v>
      </c>
      <c r="S65" s="215">
        <v>0</v>
      </c>
      <c r="T65" s="214">
        <v>252867000</v>
      </c>
      <c r="U65" s="214">
        <v>252867000</v>
      </c>
      <c r="V65" s="214">
        <v>23662659</v>
      </c>
      <c r="W65" s="214">
        <v>164079999</v>
      </c>
      <c r="X65" s="215">
        <v>0</v>
      </c>
      <c r="Y65" s="214">
        <v>164079999</v>
      </c>
      <c r="Z65" s="214">
        <v>164079999</v>
      </c>
      <c r="AA65" s="214">
        <v>88787001</v>
      </c>
      <c r="AC65" s="238">
        <f>+M65-P65</f>
        <v>23662659</v>
      </c>
    </row>
    <row r="66" spans="1:29" ht="22.5" x14ac:dyDescent="0.25">
      <c r="A66" s="216" t="s">
        <v>94</v>
      </c>
      <c r="B66" s="216" t="s">
        <v>93</v>
      </c>
      <c r="C66" s="216" t="s">
        <v>92</v>
      </c>
      <c r="D66" s="236" t="s">
        <v>91</v>
      </c>
      <c r="E66" s="216" t="s">
        <v>90</v>
      </c>
      <c r="F66" s="214">
        <v>384087563</v>
      </c>
      <c r="G66" s="215">
        <v>0</v>
      </c>
      <c r="H66" s="215">
        <v>0</v>
      </c>
      <c r="I66" s="215">
        <v>0</v>
      </c>
      <c r="J66" s="215">
        <v>0</v>
      </c>
      <c r="K66" s="214">
        <v>23000000</v>
      </c>
      <c r="L66" s="215">
        <v>0</v>
      </c>
      <c r="M66" s="214">
        <v>407087563</v>
      </c>
      <c r="N66" s="215">
        <v>0</v>
      </c>
      <c r="O66" s="214">
        <v>406170000</v>
      </c>
      <c r="P66" s="214">
        <v>406170000</v>
      </c>
      <c r="Q66" s="215">
        <v>0</v>
      </c>
      <c r="R66" s="214">
        <v>917563</v>
      </c>
      <c r="S66" s="215">
        <v>0</v>
      </c>
      <c r="T66" s="214">
        <v>406170000</v>
      </c>
      <c r="U66" s="214">
        <v>406170000</v>
      </c>
      <c r="V66" s="214">
        <v>917563</v>
      </c>
      <c r="W66" s="214">
        <v>241710831</v>
      </c>
      <c r="X66" s="215">
        <v>0</v>
      </c>
      <c r="Y66" s="214">
        <v>241710831</v>
      </c>
      <c r="Z66" s="214">
        <v>241710831</v>
      </c>
      <c r="AA66" s="214">
        <v>164459169</v>
      </c>
      <c r="AC66" s="238">
        <f t="shared" si="0"/>
        <v>917563</v>
      </c>
    </row>
    <row r="69" spans="1:29" x14ac:dyDescent="0.25">
      <c r="D69" s="231" t="s">
        <v>276</v>
      </c>
      <c r="E69" s="185"/>
      <c r="F69" s="185"/>
      <c r="G69" s="185"/>
      <c r="H69" s="185"/>
      <c r="I69" s="185"/>
      <c r="J69" s="185"/>
      <c r="K69" s="185"/>
      <c r="L69" s="185"/>
      <c r="M69" s="193">
        <f>+M57+M59+M63</f>
        <v>1527000000</v>
      </c>
      <c r="N69" s="185"/>
      <c r="O69" s="185"/>
      <c r="P69" s="193">
        <f>+P57+P59+P63</f>
        <v>1271683754</v>
      </c>
      <c r="Q69" s="185"/>
      <c r="R69" s="185"/>
      <c r="S69" s="185"/>
      <c r="T69" s="185"/>
      <c r="U69" s="193">
        <f>+U57+U59+U63</f>
        <v>1223683754</v>
      </c>
      <c r="V69" s="185"/>
      <c r="W69" s="185"/>
      <c r="X69" s="185"/>
      <c r="Y69" s="185"/>
      <c r="Z69" s="193">
        <f>+Z57+Z59+Z63</f>
        <v>432857791</v>
      </c>
    </row>
    <row r="70" spans="1:29" x14ac:dyDescent="0.25">
      <c r="D70" s="232" t="s">
        <v>277</v>
      </c>
      <c r="E70" s="185"/>
      <c r="F70" s="185"/>
      <c r="G70" s="185"/>
      <c r="H70" s="185"/>
      <c r="I70" s="185"/>
      <c r="J70" s="185"/>
      <c r="K70" s="185"/>
      <c r="L70" s="185"/>
      <c r="M70" s="193">
        <f>+M58+M65</f>
        <v>430000000</v>
      </c>
      <c r="N70" s="185"/>
      <c r="O70" s="185"/>
      <c r="P70" s="193">
        <f>+P58+P65</f>
        <v>406337341</v>
      </c>
      <c r="Q70" s="185"/>
      <c r="R70" s="185"/>
      <c r="S70" s="185"/>
      <c r="T70" s="185"/>
      <c r="U70" s="193">
        <f>+U58+U65</f>
        <v>406337341</v>
      </c>
      <c r="V70" s="185"/>
      <c r="W70" s="185"/>
      <c r="X70" s="185"/>
      <c r="Y70" s="185"/>
      <c r="Z70" s="193">
        <f>+Z58+Z65</f>
        <v>202447584</v>
      </c>
    </row>
    <row r="71" spans="1:29" x14ac:dyDescent="0.25">
      <c r="D71" s="233" t="s">
        <v>278</v>
      </c>
      <c r="E71" s="185"/>
      <c r="F71" s="185"/>
      <c r="G71" s="185"/>
      <c r="H71" s="185"/>
      <c r="I71" s="185"/>
      <c r="J71" s="185"/>
      <c r="K71" s="185"/>
      <c r="L71" s="185"/>
      <c r="M71" s="193">
        <f>+M61+M62</f>
        <v>30916677</v>
      </c>
      <c r="N71" s="185"/>
      <c r="O71" s="185"/>
      <c r="P71" s="193">
        <f>+P61+P62</f>
        <v>30000000</v>
      </c>
      <c r="Q71" s="185"/>
      <c r="R71" s="185"/>
      <c r="S71" s="185"/>
      <c r="T71" s="185"/>
      <c r="U71" s="193">
        <f>+U61+U62</f>
        <v>30000000</v>
      </c>
      <c r="V71" s="185"/>
      <c r="W71" s="185"/>
      <c r="X71" s="185"/>
      <c r="Y71" s="185"/>
      <c r="Z71" s="193">
        <f>+Z61+Z62</f>
        <v>18166666</v>
      </c>
    </row>
    <row r="72" spans="1:29" x14ac:dyDescent="0.25">
      <c r="D72" s="235" t="s">
        <v>279</v>
      </c>
      <c r="E72" s="185"/>
      <c r="F72" s="185"/>
      <c r="G72" s="185"/>
      <c r="H72" s="185"/>
      <c r="I72" s="185"/>
      <c r="J72" s="185"/>
      <c r="K72" s="185"/>
      <c r="L72" s="185"/>
      <c r="M72" s="193">
        <f>+M64</f>
        <v>312133332</v>
      </c>
      <c r="N72" s="185"/>
      <c r="O72" s="185"/>
      <c r="P72" s="193">
        <f>+P64</f>
        <v>230854542</v>
      </c>
      <c r="Q72" s="185"/>
      <c r="R72" s="185"/>
      <c r="S72" s="185"/>
      <c r="T72" s="185"/>
      <c r="U72" s="193">
        <f>+U64</f>
        <v>230854542</v>
      </c>
      <c r="V72" s="185"/>
      <c r="W72" s="185"/>
      <c r="X72" s="185"/>
      <c r="Y72" s="185"/>
      <c r="Z72" s="193">
        <f>+Z64</f>
        <v>128841937</v>
      </c>
    </row>
    <row r="73" spans="1:29" x14ac:dyDescent="0.25">
      <c r="D73" s="237" t="s">
        <v>280</v>
      </c>
      <c r="E73" s="185"/>
      <c r="F73" s="185"/>
      <c r="G73" s="185"/>
      <c r="H73" s="185"/>
      <c r="I73" s="185"/>
      <c r="J73" s="185"/>
      <c r="K73" s="185"/>
      <c r="L73" s="185"/>
      <c r="M73" s="193">
        <f>+M66</f>
        <v>407087563</v>
      </c>
      <c r="N73" s="185"/>
      <c r="O73" s="185"/>
      <c r="P73" s="193">
        <f>+P66</f>
        <v>406170000</v>
      </c>
      <c r="Q73" s="185"/>
      <c r="R73" s="185"/>
      <c r="S73" s="185"/>
      <c r="T73" s="185"/>
      <c r="U73" s="239">
        <f>+U66</f>
        <v>406170000</v>
      </c>
      <c r="V73" s="185"/>
      <c r="W73" s="185"/>
      <c r="X73" s="185"/>
      <c r="Y73" s="185"/>
      <c r="Z73" s="193">
        <f>+Z66</f>
        <v>241710831</v>
      </c>
    </row>
    <row r="76" spans="1:29" x14ac:dyDescent="0.25">
      <c r="P76" s="213">
        <f>352270000+23500000</f>
        <v>375770000</v>
      </c>
    </row>
    <row r="78" spans="1:29" x14ac:dyDescent="0.25">
      <c r="P78" s="238">
        <f>+P73-P76</f>
        <v>30400000</v>
      </c>
    </row>
  </sheetData>
  <mergeCells count="5">
    <mergeCell ref="A1:AA1"/>
    <mergeCell ref="A2:AA2"/>
    <mergeCell ref="A3:AA3"/>
    <mergeCell ref="A4:AA4"/>
    <mergeCell ref="A5:AA5"/>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I8"/>
  <sheetViews>
    <sheetView topLeftCell="A2" zoomScale="70" zoomScaleNormal="70" workbookViewId="0">
      <selection activeCell="F8" sqref="F8"/>
    </sheetView>
  </sheetViews>
  <sheetFormatPr baseColWidth="10" defaultRowHeight="14.25" x14ac:dyDescent="0.2"/>
  <cols>
    <col min="1" max="1" width="40.125" style="71" customWidth="1"/>
    <col min="2" max="2" width="40.375" style="71" customWidth="1"/>
    <col min="3" max="4" width="28.25" style="71" customWidth="1"/>
    <col min="5" max="5" width="16" style="71" bestFit="1" customWidth="1"/>
    <col min="6" max="6" width="16" style="71" customWidth="1"/>
    <col min="7" max="7" width="22.375" style="71" bestFit="1" customWidth="1"/>
    <col min="8" max="8" width="16" style="71" bestFit="1" customWidth="1"/>
    <col min="9" max="16384" width="11" style="71"/>
  </cols>
  <sheetData>
    <row r="1" spans="1:9" s="75" customFormat="1" ht="30" x14ac:dyDescent="0.2">
      <c r="A1" s="77" t="s">
        <v>284</v>
      </c>
      <c r="B1" s="77" t="s">
        <v>285</v>
      </c>
      <c r="C1" s="77" t="s">
        <v>281</v>
      </c>
      <c r="D1" s="77" t="s">
        <v>282</v>
      </c>
      <c r="E1" s="78" t="s">
        <v>289</v>
      </c>
      <c r="F1" s="78" t="s">
        <v>290</v>
      </c>
      <c r="G1" s="77" t="s">
        <v>286</v>
      </c>
      <c r="H1" s="77" t="s">
        <v>287</v>
      </c>
    </row>
    <row r="2" spans="1:9" ht="114" x14ac:dyDescent="0.2">
      <c r="A2" s="73" t="str">
        <f>+'PA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B2" s="73" t="str">
        <f>+'PA 2022'!H9</f>
        <v>FORTALECIMIENTO DEL COWORKING COMO ESTRATEGIA PARA EL EMPRENDIMIENTO, INNOVACIÓN, DINAMIZACIÓN Y ACELERACIÓN EMPRESARIAL EN EL MUNICIPIO DE BUCARAMANGA</v>
      </c>
      <c r="C2" s="73" t="s">
        <v>288</v>
      </c>
      <c r="D2" s="73" t="s">
        <v>283</v>
      </c>
      <c r="E2" s="74">
        <v>448760119</v>
      </c>
      <c r="F2" s="74"/>
      <c r="G2" s="74">
        <v>153470340</v>
      </c>
      <c r="H2" s="74">
        <f>+E2+G2</f>
        <v>602230459</v>
      </c>
    </row>
    <row r="3" spans="1:9" ht="125.25" customHeight="1" x14ac:dyDescent="0.2">
      <c r="A3" s="73" t="str">
        <f>+'PA 2022'!E10</f>
        <v>Implementar 1 programa de desarrollo empresarial y de empleabilidad para las micro y pequeñas empresas (incluyendo unidades productivas).</v>
      </c>
      <c r="B3" s="73" t="str">
        <f>+'PA 2022'!H10</f>
        <v>FORTALECIMIENTO DEL CENTRO DE DESARROLLO EMPRESARIAL Y DE EMPLEABILIDAD EN EL MUNICIPIO DE BUCARAMANGA</v>
      </c>
      <c r="C3" s="73" t="s">
        <v>336</v>
      </c>
      <c r="D3" s="73" t="s">
        <v>337</v>
      </c>
      <c r="F3" s="74"/>
      <c r="G3" s="74">
        <v>213659181</v>
      </c>
      <c r="H3" s="74"/>
    </row>
    <row r="4" spans="1:9" ht="79.5" customHeight="1" x14ac:dyDescent="0.2">
      <c r="A4" s="73" t="str">
        <f>+'PA 2022'!E10</f>
        <v>Implementar 1 programa de desarrollo empresarial y de empleabilidad para las micro y pequeñas empresas (incluyendo unidades productivas).</v>
      </c>
      <c r="B4" s="73" t="str">
        <f>+'PA 2022'!H10</f>
        <v>FORTALECIMIENTO DEL CENTRO DE DESARROLLO EMPRESARIAL Y DE EMPLEABILIDAD EN EL MUNICIPIO DE BUCARAMANGA</v>
      </c>
      <c r="C4" s="71" t="s">
        <v>293</v>
      </c>
      <c r="D4" s="73" t="s">
        <v>283</v>
      </c>
      <c r="E4" s="74">
        <v>82331162</v>
      </c>
      <c r="F4" s="74">
        <v>236720000</v>
      </c>
      <c r="G4" s="74">
        <v>139668961</v>
      </c>
      <c r="H4" s="74">
        <f>+F4+E4+G4</f>
        <v>458720123</v>
      </c>
    </row>
    <row r="5" spans="1:9" ht="94.5" customHeight="1" x14ac:dyDescent="0.2">
      <c r="A5" s="72" t="str">
        <f>+'PA 2022'!E10</f>
        <v>Implementar 1 programa de desarrollo empresarial y de empleabilidad para las micro y pequeñas empresas (incluyendo unidades productivas).</v>
      </c>
      <c r="B5" s="72" t="str">
        <f>+'PA 2022'!H10</f>
        <v>FORTALECIMIENTO DEL CENTRO DE DESARROLLO EMPRESARIAL Y DE EMPLEABILIDAD EN EL MUNICIPIO DE BUCARAMANGA</v>
      </c>
      <c r="C5" s="71" t="s">
        <v>292</v>
      </c>
      <c r="D5" s="71" t="s">
        <v>291</v>
      </c>
      <c r="E5" s="74">
        <v>318284115</v>
      </c>
      <c r="F5" s="74">
        <v>70474177</v>
      </c>
      <c r="G5" s="74">
        <v>166612233</v>
      </c>
      <c r="H5" s="74">
        <f>+F5+E5+G5</f>
        <v>555370525</v>
      </c>
    </row>
    <row r="6" spans="1:9" x14ac:dyDescent="0.2">
      <c r="E6" s="76">
        <f>+SUM(E2:E5)</f>
        <v>849375396</v>
      </c>
      <c r="F6" s="76">
        <f>+SUM(F2:F5)</f>
        <v>307194177</v>
      </c>
      <c r="G6" s="76">
        <f>+SUM(G2:G5)</f>
        <v>673410715</v>
      </c>
      <c r="H6" s="76">
        <f>+SUM(H2:H5)</f>
        <v>1616321107</v>
      </c>
      <c r="I6" s="271">
        <f>G6/H6</f>
        <v>0.41663176461878626</v>
      </c>
    </row>
    <row r="8" spans="1:9" x14ac:dyDescent="0.2">
      <c r="G8" s="76"/>
      <c r="H8" s="76"/>
      <c r="I8" s="271"/>
    </row>
  </sheetData>
  <sheetProtection algorithmName="SHA-512" hashValue="EADcQmmjbs12DaxA71gK7HHNN1rrKj56qWsfjAWcXhRwv8i94f0fx3CVB8T0n1pJ1T7iNQTuHAPHAAhqRG5Npw==" saltValue="svg/hw/Viah7zsBCxe9TWQ==" spinCount="100000" sheet="1" objects="1" scenarios="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39"/>
  <sheetViews>
    <sheetView topLeftCell="B1" zoomScale="80" zoomScaleNormal="80" zoomScaleSheetLayoutView="80" workbookViewId="0">
      <selection activeCell="F8" sqref="F8"/>
    </sheetView>
  </sheetViews>
  <sheetFormatPr baseColWidth="10" defaultRowHeight="14.25" x14ac:dyDescent="0.2"/>
  <cols>
    <col min="2" max="2" width="29.625" customWidth="1"/>
    <col min="3" max="3" width="12.5" style="75" bestFit="1" customWidth="1"/>
    <col min="4" max="4" width="10.375" style="71" bestFit="1" customWidth="1"/>
    <col min="5" max="5" width="9.25" style="75" customWidth="1"/>
    <col min="6" max="6" width="9.25" style="71" customWidth="1"/>
    <col min="7" max="7" width="9.25" style="31" customWidth="1"/>
    <col min="8" max="9" width="11" style="31"/>
    <col min="10" max="16" width="11" style="31" customWidth="1"/>
    <col min="17" max="17" width="13.5" style="75" customWidth="1"/>
    <col min="18" max="18" width="10" style="75" bestFit="1" customWidth="1"/>
    <col min="19" max="19" width="10" style="75" customWidth="1"/>
  </cols>
  <sheetData>
    <row r="1" spans="1:20" ht="15" x14ac:dyDescent="0.25">
      <c r="G1" s="451" t="s">
        <v>412</v>
      </c>
      <c r="H1" s="451"/>
      <c r="I1" s="451"/>
      <c r="J1" s="451"/>
      <c r="K1" s="451"/>
      <c r="L1" s="81"/>
      <c r="M1" s="81"/>
      <c r="N1" s="81"/>
      <c r="O1" s="81"/>
      <c r="P1" s="81"/>
    </row>
    <row r="2" spans="1:20" ht="24" x14ac:dyDescent="0.25">
      <c r="A2" s="184" t="s">
        <v>285</v>
      </c>
      <c r="B2" s="184" t="s">
        <v>317</v>
      </c>
      <c r="C2" s="47" t="s">
        <v>320</v>
      </c>
      <c r="D2" s="452" t="s">
        <v>389</v>
      </c>
      <c r="E2" s="452"/>
      <c r="F2" s="197" t="s">
        <v>390</v>
      </c>
      <c r="G2" s="198" t="s">
        <v>384</v>
      </c>
      <c r="H2" s="198" t="s">
        <v>385</v>
      </c>
      <c r="I2" s="198" t="s">
        <v>386</v>
      </c>
      <c r="J2" s="198" t="s">
        <v>377</v>
      </c>
      <c r="K2" s="198" t="s">
        <v>407</v>
      </c>
      <c r="L2" s="198" t="s">
        <v>419</v>
      </c>
      <c r="M2" s="198" t="s">
        <v>504</v>
      </c>
      <c r="N2" s="198" t="s">
        <v>514</v>
      </c>
      <c r="O2" s="198" t="s">
        <v>517</v>
      </c>
      <c r="P2" s="198" t="s">
        <v>518</v>
      </c>
      <c r="Q2" s="212" t="s">
        <v>519</v>
      </c>
      <c r="R2" s="212" t="s">
        <v>520</v>
      </c>
      <c r="S2" s="212" t="s">
        <v>394</v>
      </c>
      <c r="T2" s="199" t="s">
        <v>317</v>
      </c>
    </row>
    <row r="3" spans="1:20" x14ac:dyDescent="0.2">
      <c r="A3" s="182" t="s">
        <v>318</v>
      </c>
      <c r="B3" s="182" t="s">
        <v>319</v>
      </c>
      <c r="C3" s="181">
        <f>+SUM(G3:P3)</f>
        <v>638</v>
      </c>
      <c r="D3" s="453">
        <v>1600</v>
      </c>
      <c r="E3" s="206">
        <v>800</v>
      </c>
      <c r="F3" s="181">
        <f>+E3/12</f>
        <v>66.666666666666671</v>
      </c>
      <c r="G3" s="183">
        <v>0</v>
      </c>
      <c r="H3" s="183">
        <v>17</v>
      </c>
      <c r="I3" s="183">
        <v>62</v>
      </c>
      <c r="J3" s="183">
        <v>80</v>
      </c>
      <c r="K3" s="183">
        <v>99</v>
      </c>
      <c r="L3" s="183">
        <v>124</v>
      </c>
      <c r="M3" s="183">
        <v>10</v>
      </c>
      <c r="N3" s="183">
        <v>84</v>
      </c>
      <c r="O3" s="183">
        <v>82</v>
      </c>
      <c r="P3" s="183">
        <v>80</v>
      </c>
      <c r="Q3" s="202">
        <f>+F3*10</f>
        <v>666.66666666666674</v>
      </c>
      <c r="R3" s="181">
        <f>SUM(G3:P3)</f>
        <v>638</v>
      </c>
      <c r="S3" s="208">
        <f t="shared" ref="S3:S15" si="0">+R3-Q3</f>
        <v>-28.666666666666742</v>
      </c>
      <c r="T3" s="196" t="s">
        <v>408</v>
      </c>
    </row>
    <row r="4" spans="1:20" x14ac:dyDescent="0.2">
      <c r="A4" s="182" t="s">
        <v>318</v>
      </c>
      <c r="B4" s="182" t="s">
        <v>332</v>
      </c>
      <c r="C4" s="181">
        <f t="shared" ref="C4:C22" si="1">+SUM(G4:P4)</f>
        <v>23</v>
      </c>
      <c r="D4" s="453"/>
      <c r="E4" s="453">
        <v>200</v>
      </c>
      <c r="F4" s="181"/>
      <c r="G4" s="183">
        <v>0</v>
      </c>
      <c r="H4" s="183">
        <v>14</v>
      </c>
      <c r="I4" s="183">
        <v>0</v>
      </c>
      <c r="J4" s="183">
        <v>0</v>
      </c>
      <c r="K4" s="183">
        <v>3</v>
      </c>
      <c r="L4" s="183">
        <v>2</v>
      </c>
      <c r="M4" s="183">
        <v>0</v>
      </c>
      <c r="N4" s="183">
        <v>1</v>
      </c>
      <c r="O4" s="183">
        <v>1</v>
      </c>
      <c r="P4" s="183">
        <v>2</v>
      </c>
      <c r="Q4" s="202">
        <f t="shared" ref="Q4:Q22" si="2">+F4*10</f>
        <v>0</v>
      </c>
      <c r="R4" s="181">
        <f t="shared" ref="R4:R15" si="3">SUM(G4:P4)</f>
        <v>23</v>
      </c>
      <c r="S4" s="209">
        <f t="shared" si="0"/>
        <v>23</v>
      </c>
    </row>
    <row r="5" spans="1:20" x14ac:dyDescent="0.2">
      <c r="A5" s="182" t="s">
        <v>318</v>
      </c>
      <c r="B5" s="182" t="s">
        <v>382</v>
      </c>
      <c r="C5" s="181">
        <f t="shared" si="1"/>
        <v>15</v>
      </c>
      <c r="D5" s="453"/>
      <c r="E5" s="453"/>
      <c r="F5" s="181">
        <f>+E4/12</f>
        <v>16.666666666666668</v>
      </c>
      <c r="G5" s="183">
        <v>0</v>
      </c>
      <c r="H5" s="183">
        <v>0</v>
      </c>
      <c r="I5" s="183">
        <v>0</v>
      </c>
      <c r="J5" s="183">
        <v>0</v>
      </c>
      <c r="K5" s="183">
        <v>10</v>
      </c>
      <c r="L5" s="183">
        <v>0</v>
      </c>
      <c r="M5" s="183">
        <v>0</v>
      </c>
      <c r="N5" s="183">
        <v>0</v>
      </c>
      <c r="O5" s="183">
        <v>0</v>
      </c>
      <c r="P5" s="183">
        <v>5</v>
      </c>
      <c r="Q5" s="202">
        <f t="shared" si="2"/>
        <v>166.66666666666669</v>
      </c>
      <c r="R5" s="181">
        <f t="shared" si="3"/>
        <v>15</v>
      </c>
      <c r="S5" s="208">
        <f t="shared" si="0"/>
        <v>-151.66666666666669</v>
      </c>
    </row>
    <row r="6" spans="1:20" x14ac:dyDescent="0.2">
      <c r="A6" s="182" t="s">
        <v>318</v>
      </c>
      <c r="B6" s="182" t="s">
        <v>383</v>
      </c>
      <c r="C6" s="181">
        <f t="shared" si="1"/>
        <v>57</v>
      </c>
      <c r="D6" s="453"/>
      <c r="E6" s="453"/>
      <c r="F6" s="181"/>
      <c r="G6" s="183">
        <v>0</v>
      </c>
      <c r="H6" s="183">
        <v>0</v>
      </c>
      <c r="I6" s="183">
        <v>0</v>
      </c>
      <c r="J6" s="183">
        <v>15</v>
      </c>
      <c r="K6" s="183">
        <v>15</v>
      </c>
      <c r="L6" s="183">
        <v>7</v>
      </c>
      <c r="M6" s="183">
        <v>5</v>
      </c>
      <c r="N6" s="183">
        <v>8</v>
      </c>
      <c r="O6" s="183">
        <v>2</v>
      </c>
      <c r="P6" s="183">
        <v>5</v>
      </c>
      <c r="Q6" s="202">
        <f t="shared" si="2"/>
        <v>0</v>
      </c>
      <c r="R6" s="181">
        <f t="shared" si="3"/>
        <v>57</v>
      </c>
      <c r="S6" s="209">
        <f t="shared" si="0"/>
        <v>57</v>
      </c>
    </row>
    <row r="7" spans="1:20" x14ac:dyDescent="0.2">
      <c r="A7" s="182" t="s">
        <v>318</v>
      </c>
      <c r="B7" s="182" t="s">
        <v>321</v>
      </c>
      <c r="C7" s="181">
        <f t="shared" si="1"/>
        <v>201</v>
      </c>
      <c r="D7" s="453"/>
      <c r="E7" s="206">
        <v>300</v>
      </c>
      <c r="F7" s="181">
        <f>+E7/12</f>
        <v>25</v>
      </c>
      <c r="G7" s="183">
        <v>0</v>
      </c>
      <c r="H7" s="183">
        <v>0</v>
      </c>
      <c r="I7" s="183">
        <v>51</v>
      </c>
      <c r="J7" s="183">
        <v>3</v>
      </c>
      <c r="K7" s="183">
        <v>5</v>
      </c>
      <c r="L7" s="183">
        <v>26</v>
      </c>
      <c r="M7" s="183">
        <v>2</v>
      </c>
      <c r="N7" s="183">
        <v>30</v>
      </c>
      <c r="O7" s="183">
        <v>33</v>
      </c>
      <c r="P7" s="183">
        <v>51</v>
      </c>
      <c r="Q7" s="202">
        <f t="shared" si="2"/>
        <v>250</v>
      </c>
      <c r="R7" s="181">
        <f t="shared" si="3"/>
        <v>201</v>
      </c>
      <c r="S7" s="208">
        <f t="shared" si="0"/>
        <v>-49</v>
      </c>
      <c r="T7" t="s">
        <v>391</v>
      </c>
    </row>
    <row r="8" spans="1:20" s="393" customFormat="1" x14ac:dyDescent="0.2">
      <c r="A8" s="388" t="s">
        <v>318</v>
      </c>
      <c r="B8" s="388" t="s">
        <v>322</v>
      </c>
      <c r="C8" s="389">
        <f t="shared" si="1"/>
        <v>212</v>
      </c>
      <c r="D8" s="453"/>
      <c r="E8" s="389">
        <v>300</v>
      </c>
      <c r="F8" s="389">
        <f>+E8/12</f>
        <v>25</v>
      </c>
      <c r="G8" s="390">
        <v>0</v>
      </c>
      <c r="H8" s="390">
        <v>0</v>
      </c>
      <c r="I8" s="390">
        <v>0</v>
      </c>
      <c r="J8" s="390">
        <v>22</v>
      </c>
      <c r="K8" s="390">
        <v>54</v>
      </c>
      <c r="L8" s="390">
        <v>47</v>
      </c>
      <c r="M8" s="390">
        <v>34</v>
      </c>
      <c r="N8" s="390">
        <v>25</v>
      </c>
      <c r="O8" s="390">
        <v>30</v>
      </c>
      <c r="P8" s="390">
        <v>0</v>
      </c>
      <c r="Q8" s="391">
        <f t="shared" si="2"/>
        <v>250</v>
      </c>
      <c r="R8" s="389">
        <f t="shared" si="3"/>
        <v>212</v>
      </c>
      <c r="S8" s="392">
        <f t="shared" si="0"/>
        <v>-38</v>
      </c>
      <c r="T8" s="393" t="s">
        <v>392</v>
      </c>
    </row>
    <row r="9" spans="1:20" x14ac:dyDescent="0.2">
      <c r="A9" s="182" t="s">
        <v>276</v>
      </c>
      <c r="B9" s="182" t="s">
        <v>323</v>
      </c>
      <c r="C9" s="181">
        <f t="shared" si="1"/>
        <v>984</v>
      </c>
      <c r="D9" s="453">
        <v>2600</v>
      </c>
      <c r="E9" s="206">
        <v>430</v>
      </c>
      <c r="F9" s="202">
        <f>+E9/12</f>
        <v>35.833333333333336</v>
      </c>
      <c r="G9" s="183">
        <v>0</v>
      </c>
      <c r="H9" s="183">
        <v>84</v>
      </c>
      <c r="I9" s="183">
        <v>76</v>
      </c>
      <c r="J9" s="183">
        <v>78</v>
      </c>
      <c r="K9" s="183">
        <v>87</v>
      </c>
      <c r="L9" s="183">
        <v>138</v>
      </c>
      <c r="M9" s="183">
        <v>72</v>
      </c>
      <c r="N9" s="183">
        <v>106</v>
      </c>
      <c r="O9" s="183">
        <v>206</v>
      </c>
      <c r="P9" s="183">
        <v>137</v>
      </c>
      <c r="Q9" s="202">
        <f t="shared" si="2"/>
        <v>358.33333333333337</v>
      </c>
      <c r="R9" s="181">
        <f t="shared" si="3"/>
        <v>984</v>
      </c>
      <c r="S9" s="209">
        <f t="shared" si="0"/>
        <v>625.66666666666663</v>
      </c>
    </row>
    <row r="10" spans="1:20" x14ac:dyDescent="0.2">
      <c r="A10" s="182" t="s">
        <v>276</v>
      </c>
      <c r="B10" s="182" t="s">
        <v>324</v>
      </c>
      <c r="C10" s="181">
        <f t="shared" si="1"/>
        <v>254</v>
      </c>
      <c r="D10" s="453"/>
      <c r="E10" s="206">
        <v>180</v>
      </c>
      <c r="F10" s="202">
        <f t="shared" ref="F10:F14" si="4">+E10/12</f>
        <v>15</v>
      </c>
      <c r="G10" s="183">
        <v>0</v>
      </c>
      <c r="H10" s="183">
        <v>0</v>
      </c>
      <c r="I10" s="183">
        <v>12</v>
      </c>
      <c r="J10" s="183">
        <v>12</v>
      </c>
      <c r="K10" s="183">
        <v>55</v>
      </c>
      <c r="L10" s="183">
        <v>36</v>
      </c>
      <c r="M10" s="183">
        <v>25</v>
      </c>
      <c r="N10" s="183">
        <v>27</v>
      </c>
      <c r="O10" s="183">
        <v>30</v>
      </c>
      <c r="P10" s="183">
        <v>57</v>
      </c>
      <c r="Q10" s="202">
        <f t="shared" si="2"/>
        <v>150</v>
      </c>
      <c r="R10" s="181">
        <f t="shared" si="3"/>
        <v>254</v>
      </c>
      <c r="S10" s="209">
        <f t="shared" si="0"/>
        <v>104</v>
      </c>
    </row>
    <row r="11" spans="1:20" x14ac:dyDescent="0.2">
      <c r="A11" s="182" t="s">
        <v>276</v>
      </c>
      <c r="B11" s="182" t="s">
        <v>371</v>
      </c>
      <c r="C11" s="181">
        <f t="shared" si="1"/>
        <v>2184</v>
      </c>
      <c r="D11" s="453"/>
      <c r="E11" s="206">
        <v>620</v>
      </c>
      <c r="F11" s="202">
        <f t="shared" si="4"/>
        <v>51.666666666666664</v>
      </c>
      <c r="G11" s="183">
        <v>0</v>
      </c>
      <c r="H11" s="183">
        <v>0</v>
      </c>
      <c r="I11" s="183">
        <v>83</v>
      </c>
      <c r="J11" s="183">
        <v>128</v>
      </c>
      <c r="K11" s="183">
        <v>165</v>
      </c>
      <c r="L11" s="183">
        <v>330</v>
      </c>
      <c r="M11" s="183">
        <v>604</v>
      </c>
      <c r="N11" s="183">
        <v>215</v>
      </c>
      <c r="O11" s="183">
        <v>359</v>
      </c>
      <c r="P11" s="183">
        <v>300</v>
      </c>
      <c r="Q11" s="202">
        <f t="shared" si="2"/>
        <v>516.66666666666663</v>
      </c>
      <c r="R11" s="181">
        <f t="shared" si="3"/>
        <v>2184</v>
      </c>
      <c r="S11" s="209">
        <f t="shared" si="0"/>
        <v>1667.3333333333335</v>
      </c>
    </row>
    <row r="12" spans="1:20" x14ac:dyDescent="0.2">
      <c r="A12" s="182" t="s">
        <v>276</v>
      </c>
      <c r="B12" s="182" t="s">
        <v>372</v>
      </c>
      <c r="C12" s="181">
        <f t="shared" si="1"/>
        <v>280</v>
      </c>
      <c r="D12" s="453"/>
      <c r="E12" s="206">
        <v>220</v>
      </c>
      <c r="F12" s="202">
        <f t="shared" si="4"/>
        <v>18.333333333333332</v>
      </c>
      <c r="G12" s="183">
        <v>0</v>
      </c>
      <c r="H12" s="183">
        <v>0</v>
      </c>
      <c r="I12" s="183">
        <v>20</v>
      </c>
      <c r="J12" s="183">
        <v>39</v>
      </c>
      <c r="K12" s="183">
        <v>36</v>
      </c>
      <c r="L12" s="183">
        <v>32</v>
      </c>
      <c r="M12" s="183">
        <v>37</v>
      </c>
      <c r="N12" s="183">
        <v>31</v>
      </c>
      <c r="O12" s="183">
        <v>23</v>
      </c>
      <c r="P12" s="183">
        <v>62</v>
      </c>
      <c r="Q12" s="202">
        <f t="shared" si="2"/>
        <v>183.33333333333331</v>
      </c>
      <c r="R12" s="181">
        <f t="shared" si="3"/>
        <v>280</v>
      </c>
      <c r="S12" s="209">
        <f t="shared" si="0"/>
        <v>96.666666666666686</v>
      </c>
      <c r="T12" t="s">
        <v>393</v>
      </c>
    </row>
    <row r="13" spans="1:20" x14ac:dyDescent="0.2">
      <c r="A13" s="182" t="s">
        <v>276</v>
      </c>
      <c r="B13" s="182" t="s">
        <v>378</v>
      </c>
      <c r="C13" s="181">
        <f t="shared" si="1"/>
        <v>200</v>
      </c>
      <c r="D13" s="453"/>
      <c r="E13" s="181">
        <v>350</v>
      </c>
      <c r="F13" s="202">
        <f t="shared" si="4"/>
        <v>29.166666666666668</v>
      </c>
      <c r="G13" s="183">
        <v>0</v>
      </c>
      <c r="H13" s="183">
        <v>0</v>
      </c>
      <c r="I13" s="183">
        <v>10</v>
      </c>
      <c r="J13" s="183">
        <v>137</v>
      </c>
      <c r="K13" s="183">
        <v>0</v>
      </c>
      <c r="L13" s="183">
        <v>32</v>
      </c>
      <c r="M13" s="183">
        <v>1</v>
      </c>
      <c r="N13" s="183">
        <v>0</v>
      </c>
      <c r="O13" s="183">
        <v>0</v>
      </c>
      <c r="P13" s="183">
        <v>20</v>
      </c>
      <c r="Q13" s="202">
        <f t="shared" si="2"/>
        <v>291.66666666666669</v>
      </c>
      <c r="R13" s="181">
        <f t="shared" si="3"/>
        <v>200</v>
      </c>
      <c r="S13" s="209">
        <f t="shared" si="0"/>
        <v>-91.666666666666686</v>
      </c>
    </row>
    <row r="14" spans="1:20" x14ac:dyDescent="0.2">
      <c r="A14" s="182" t="s">
        <v>276</v>
      </c>
      <c r="B14" s="182" t="s">
        <v>379</v>
      </c>
      <c r="C14" s="181">
        <f t="shared" si="1"/>
        <v>2189</v>
      </c>
      <c r="D14" s="453"/>
      <c r="E14" s="206">
        <v>800</v>
      </c>
      <c r="F14" s="202">
        <f t="shared" si="4"/>
        <v>66.666666666666671</v>
      </c>
      <c r="G14" s="183">
        <v>0</v>
      </c>
      <c r="H14" s="183">
        <v>0</v>
      </c>
      <c r="I14" s="183">
        <v>0</v>
      </c>
      <c r="J14" s="183">
        <v>225</v>
      </c>
      <c r="K14" s="183">
        <v>452</v>
      </c>
      <c r="L14" s="183">
        <v>438</v>
      </c>
      <c r="M14" s="183">
        <v>220</v>
      </c>
      <c r="N14" s="183">
        <v>560</v>
      </c>
      <c r="O14" s="183">
        <v>294</v>
      </c>
      <c r="P14" s="183">
        <v>0</v>
      </c>
      <c r="Q14" s="202">
        <f t="shared" si="2"/>
        <v>666.66666666666674</v>
      </c>
      <c r="R14" s="181">
        <f t="shared" si="3"/>
        <v>2189</v>
      </c>
      <c r="S14" s="209">
        <f t="shared" si="0"/>
        <v>1522.3333333333333</v>
      </c>
    </row>
    <row r="15" spans="1:20" x14ac:dyDescent="0.2">
      <c r="A15" s="182" t="s">
        <v>276</v>
      </c>
      <c r="B15" s="182" t="s">
        <v>325</v>
      </c>
      <c r="C15" s="181">
        <f t="shared" si="1"/>
        <v>753</v>
      </c>
      <c r="D15" s="206">
        <v>1324</v>
      </c>
      <c r="E15" s="203">
        <f>+D15</f>
        <v>1324</v>
      </c>
      <c r="F15" s="202">
        <f t="shared" ref="F15:F22" si="5">+E15/12</f>
        <v>110.33333333333333</v>
      </c>
      <c r="G15" s="183">
        <v>0</v>
      </c>
      <c r="H15" s="183">
        <v>0</v>
      </c>
      <c r="I15" s="183">
        <v>76</v>
      </c>
      <c r="J15" s="183">
        <v>55</v>
      </c>
      <c r="K15" s="183">
        <v>72</v>
      </c>
      <c r="L15" s="183">
        <v>107</v>
      </c>
      <c r="M15" s="183">
        <v>94</v>
      </c>
      <c r="N15" s="183">
        <v>29</v>
      </c>
      <c r="O15" s="183">
        <v>165</v>
      </c>
      <c r="P15" s="183">
        <v>155</v>
      </c>
      <c r="Q15" s="202">
        <f t="shared" si="2"/>
        <v>1103.3333333333333</v>
      </c>
      <c r="R15" s="181">
        <f t="shared" si="3"/>
        <v>753</v>
      </c>
      <c r="S15" s="208">
        <f t="shared" si="0"/>
        <v>-350.33333333333326</v>
      </c>
      <c r="T15" t="s">
        <v>410</v>
      </c>
    </row>
    <row r="16" spans="1:20" x14ac:dyDescent="0.2">
      <c r="A16" s="182" t="s">
        <v>276</v>
      </c>
      <c r="B16" s="182" t="s">
        <v>395</v>
      </c>
      <c r="C16" s="210">
        <f>+SUM(G16:P16)</f>
        <v>1</v>
      </c>
      <c r="D16" s="204">
        <v>0.6</v>
      </c>
      <c r="E16" s="205">
        <v>0.35</v>
      </c>
      <c r="F16" s="210">
        <f t="shared" si="5"/>
        <v>2.9166666666666664E-2</v>
      </c>
      <c r="G16" s="314">
        <v>0</v>
      </c>
      <c r="H16" s="314">
        <v>0</v>
      </c>
      <c r="I16" s="314">
        <v>0</v>
      </c>
      <c r="J16" s="201">
        <v>0.09</v>
      </c>
      <c r="K16" s="201">
        <v>0</v>
      </c>
      <c r="L16" s="201">
        <v>0</v>
      </c>
      <c r="M16" s="201">
        <v>0.21</v>
      </c>
      <c r="N16" s="201">
        <v>0</v>
      </c>
      <c r="O16" s="201">
        <v>0</v>
      </c>
      <c r="P16" s="201">
        <v>0.7</v>
      </c>
      <c r="Q16" s="210">
        <f>+F16*10</f>
        <v>0.29166666666666663</v>
      </c>
      <c r="R16" s="19">
        <f>SUM(G16:P16)</f>
        <v>1</v>
      </c>
      <c r="S16" s="211">
        <v>0.01</v>
      </c>
      <c r="T16" t="s">
        <v>397</v>
      </c>
    </row>
    <row r="17" spans="1:20" x14ac:dyDescent="0.2">
      <c r="A17" s="182" t="s">
        <v>276</v>
      </c>
      <c r="B17" s="182" t="s">
        <v>411</v>
      </c>
      <c r="C17" s="181">
        <f t="shared" si="1"/>
        <v>820</v>
      </c>
      <c r="D17" s="385">
        <v>1000</v>
      </c>
      <c r="E17" s="385">
        <v>1000</v>
      </c>
      <c r="F17" s="394">
        <f>E17/12</f>
        <v>83.333333333333329</v>
      </c>
      <c r="G17" s="183">
        <v>0</v>
      </c>
      <c r="H17" s="183">
        <v>0</v>
      </c>
      <c r="I17" s="183">
        <v>0</v>
      </c>
      <c r="J17" s="386">
        <v>100</v>
      </c>
      <c r="K17" s="387">
        <v>100</v>
      </c>
      <c r="L17" s="387">
        <v>100</v>
      </c>
      <c r="M17" s="386">
        <v>36</v>
      </c>
      <c r="N17" s="386">
        <v>64</v>
      </c>
      <c r="O17" s="386">
        <v>283</v>
      </c>
      <c r="P17" s="386">
        <v>137</v>
      </c>
      <c r="Q17" s="202">
        <f t="shared" si="2"/>
        <v>833.33333333333326</v>
      </c>
      <c r="R17" s="181">
        <f>SUM(G17:P17)</f>
        <v>820</v>
      </c>
      <c r="S17" s="208">
        <f t="shared" ref="S17:S22" si="6">+R17-Q17</f>
        <v>-13.333333333333258</v>
      </c>
      <c r="T17" t="s">
        <v>409</v>
      </c>
    </row>
    <row r="18" spans="1:20" x14ac:dyDescent="0.2">
      <c r="A18" s="182" t="s">
        <v>326</v>
      </c>
      <c r="B18" s="182" t="s">
        <v>328</v>
      </c>
      <c r="C18" s="181">
        <f t="shared" si="1"/>
        <v>1671</v>
      </c>
      <c r="D18" s="206">
        <v>2166</v>
      </c>
      <c r="E18" s="206">
        <f>+D18</f>
        <v>2166</v>
      </c>
      <c r="F18" s="202">
        <f t="shared" si="5"/>
        <v>180.5</v>
      </c>
      <c r="G18" s="181">
        <v>57</v>
      </c>
      <c r="H18" s="181">
        <v>99</v>
      </c>
      <c r="I18" s="181">
        <v>154</v>
      </c>
      <c r="J18" s="181">
        <v>235</v>
      </c>
      <c r="K18" s="181">
        <v>355</v>
      </c>
      <c r="L18" s="181">
        <v>293</v>
      </c>
      <c r="M18" s="181">
        <v>208</v>
      </c>
      <c r="N18" s="181">
        <v>109</v>
      </c>
      <c r="O18" s="181">
        <v>97</v>
      </c>
      <c r="P18" s="181">
        <v>64</v>
      </c>
      <c r="Q18" s="202">
        <f t="shared" si="2"/>
        <v>1805</v>
      </c>
      <c r="R18" s="181">
        <f t="shared" ref="R18:R22" si="7">SUM(G18:P18)</f>
        <v>1671</v>
      </c>
      <c r="S18" s="209">
        <f t="shared" si="6"/>
        <v>-134</v>
      </c>
      <c r="T18" t="s">
        <v>396</v>
      </c>
    </row>
    <row r="19" spans="1:20" x14ac:dyDescent="0.2">
      <c r="A19" s="182" t="s">
        <v>326</v>
      </c>
      <c r="B19" s="182" t="s">
        <v>327</v>
      </c>
      <c r="C19" s="181">
        <f t="shared" si="1"/>
        <v>1279</v>
      </c>
      <c r="D19" s="206">
        <v>1200</v>
      </c>
      <c r="E19" s="206">
        <v>1200</v>
      </c>
      <c r="F19" s="202">
        <f t="shared" si="5"/>
        <v>100</v>
      </c>
      <c r="G19" s="181">
        <v>102</v>
      </c>
      <c r="H19" s="181">
        <v>160</v>
      </c>
      <c r="I19" s="181">
        <v>152</v>
      </c>
      <c r="J19" s="181">
        <v>61</v>
      </c>
      <c r="K19" s="181">
        <v>95</v>
      </c>
      <c r="L19" s="181">
        <v>230</v>
      </c>
      <c r="M19" s="181">
        <v>117</v>
      </c>
      <c r="N19" s="181">
        <v>129</v>
      </c>
      <c r="O19" s="181">
        <v>117</v>
      </c>
      <c r="P19" s="181">
        <v>116</v>
      </c>
      <c r="Q19" s="202">
        <f t="shared" si="2"/>
        <v>1000</v>
      </c>
      <c r="R19" s="181">
        <f t="shared" si="7"/>
        <v>1279</v>
      </c>
      <c r="S19" s="209">
        <f t="shared" si="6"/>
        <v>279</v>
      </c>
    </row>
    <row r="20" spans="1:20" x14ac:dyDescent="0.2">
      <c r="A20" s="182" t="s">
        <v>329</v>
      </c>
      <c r="B20" s="182" t="s">
        <v>330</v>
      </c>
      <c r="C20" s="181">
        <f t="shared" si="1"/>
        <v>5600</v>
      </c>
      <c r="D20" s="206">
        <v>1300</v>
      </c>
      <c r="E20" s="206">
        <f>+D20</f>
        <v>1300</v>
      </c>
      <c r="F20" s="202">
        <f t="shared" si="5"/>
        <v>108.33333333333333</v>
      </c>
      <c r="G20" s="183">
        <v>96</v>
      </c>
      <c r="H20" s="183">
        <v>341</v>
      </c>
      <c r="I20" s="183">
        <v>611</v>
      </c>
      <c r="J20" s="183">
        <v>660</v>
      </c>
      <c r="K20" s="183">
        <v>939</v>
      </c>
      <c r="L20" s="183">
        <v>556</v>
      </c>
      <c r="M20" s="183">
        <v>471</v>
      </c>
      <c r="N20" s="183">
        <v>605</v>
      </c>
      <c r="O20" s="183">
        <v>587</v>
      </c>
      <c r="P20" s="183">
        <v>734</v>
      </c>
      <c r="Q20" s="202">
        <f t="shared" si="2"/>
        <v>1083.3333333333333</v>
      </c>
      <c r="R20" s="181">
        <f t="shared" si="7"/>
        <v>5600</v>
      </c>
      <c r="S20" s="209">
        <f t="shared" si="6"/>
        <v>4516.666666666667</v>
      </c>
    </row>
    <row r="21" spans="1:20" x14ac:dyDescent="0.2">
      <c r="A21" s="182" t="s">
        <v>329</v>
      </c>
      <c r="B21" s="182" t="s">
        <v>373</v>
      </c>
      <c r="C21" s="181">
        <f t="shared" si="1"/>
        <v>3032</v>
      </c>
      <c r="D21" s="206">
        <v>800</v>
      </c>
      <c r="E21" s="206">
        <f>+D21</f>
        <v>800</v>
      </c>
      <c r="F21" s="202">
        <f t="shared" si="5"/>
        <v>66.666666666666671</v>
      </c>
      <c r="G21" s="183">
        <v>0</v>
      </c>
      <c r="H21" s="183">
        <v>68</v>
      </c>
      <c r="I21" s="183">
        <v>393</v>
      </c>
      <c r="J21" s="183">
        <f>143+115</f>
        <v>258</v>
      </c>
      <c r="K21" s="183">
        <v>346</v>
      </c>
      <c r="L21" s="183">
        <v>462</v>
      </c>
      <c r="M21" s="183">
        <v>381</v>
      </c>
      <c r="N21" s="183">
        <v>366</v>
      </c>
      <c r="O21" s="183">
        <v>363</v>
      </c>
      <c r="P21" s="183">
        <v>395</v>
      </c>
      <c r="Q21" s="202">
        <f t="shared" si="2"/>
        <v>666.66666666666674</v>
      </c>
      <c r="R21" s="181">
        <f t="shared" si="7"/>
        <v>3032</v>
      </c>
      <c r="S21" s="209">
        <f t="shared" si="6"/>
        <v>2365.333333333333</v>
      </c>
    </row>
    <row r="22" spans="1:20" x14ac:dyDescent="0.2">
      <c r="A22" s="182" t="s">
        <v>329</v>
      </c>
      <c r="B22" s="182" t="s">
        <v>331</v>
      </c>
      <c r="C22" s="181">
        <f t="shared" si="1"/>
        <v>805</v>
      </c>
      <c r="D22" s="206">
        <v>390</v>
      </c>
      <c r="E22" s="206">
        <f>+D22</f>
        <v>390</v>
      </c>
      <c r="F22" s="202">
        <f t="shared" si="5"/>
        <v>32.5</v>
      </c>
      <c r="G22" s="183">
        <v>0</v>
      </c>
      <c r="H22" s="183">
        <v>40</v>
      </c>
      <c r="I22" s="183">
        <v>42</v>
      </c>
      <c r="J22" s="183">
        <v>120</v>
      </c>
      <c r="K22" s="183">
        <v>67</v>
      </c>
      <c r="L22" s="183">
        <v>44</v>
      </c>
      <c r="M22" s="183">
        <v>12</v>
      </c>
      <c r="N22" s="183">
        <v>183</v>
      </c>
      <c r="O22" s="183">
        <v>156</v>
      </c>
      <c r="P22" s="183">
        <v>141</v>
      </c>
      <c r="Q22" s="202">
        <f t="shared" si="2"/>
        <v>325</v>
      </c>
      <c r="R22" s="181">
        <f t="shared" si="7"/>
        <v>805</v>
      </c>
      <c r="S22" s="209">
        <f t="shared" si="6"/>
        <v>480</v>
      </c>
    </row>
    <row r="24" spans="1:20" ht="15" x14ac:dyDescent="0.25">
      <c r="B24" s="180" t="s">
        <v>380</v>
      </c>
    </row>
    <row r="25" spans="1:20" ht="15" x14ac:dyDescent="0.25">
      <c r="A25" s="180"/>
      <c r="B25" s="180" t="s">
        <v>398</v>
      </c>
      <c r="C25" s="81">
        <v>3000</v>
      </c>
      <c r="D25" s="180"/>
      <c r="E25" s="77"/>
      <c r="F25" s="82"/>
      <c r="G25" s="77"/>
      <c r="H25" s="82"/>
      <c r="I25" s="81"/>
      <c r="J25" s="81"/>
      <c r="K25" s="81"/>
      <c r="L25" s="81"/>
      <c r="M25" s="81"/>
      <c r="N25" s="81"/>
      <c r="O25" s="81"/>
      <c r="P25" s="81"/>
      <c r="Q25" s="77"/>
    </row>
    <row r="26" spans="1:20" x14ac:dyDescent="0.2">
      <c r="A26" s="182" t="s">
        <v>329</v>
      </c>
      <c r="B26" s="182" t="s">
        <v>381</v>
      </c>
      <c r="C26" s="181">
        <v>1210</v>
      </c>
      <c r="F26" s="194">
        <f>+C26/12</f>
        <v>100.83333333333333</v>
      </c>
      <c r="G26" s="183">
        <v>11</v>
      </c>
      <c r="H26" s="183">
        <v>83</v>
      </c>
      <c r="I26" s="183">
        <v>117</v>
      </c>
      <c r="J26" s="183">
        <v>156</v>
      </c>
      <c r="K26" s="183">
        <f>170+331</f>
        <v>501</v>
      </c>
      <c r="Q26" s="194">
        <f>+F26*5</f>
        <v>504.16666666666663</v>
      </c>
      <c r="R26" s="75">
        <f>SUM(G26:K26)</f>
        <v>868</v>
      </c>
      <c r="S26" s="200">
        <f>+R26-Q26</f>
        <v>363.83333333333337</v>
      </c>
    </row>
    <row r="27" spans="1:20" x14ac:dyDescent="0.2">
      <c r="A27" s="182" t="s">
        <v>326</v>
      </c>
      <c r="B27" s="182" t="s">
        <v>399</v>
      </c>
      <c r="C27" s="181">
        <v>1290</v>
      </c>
      <c r="F27" s="194">
        <f>+C27/12</f>
        <v>107.5</v>
      </c>
      <c r="G27" s="183">
        <v>57</v>
      </c>
      <c r="H27" s="183">
        <v>122</v>
      </c>
      <c r="I27" s="183">
        <v>150</v>
      </c>
      <c r="J27" s="183">
        <v>119</v>
      </c>
      <c r="K27" s="183"/>
      <c r="Q27" s="194">
        <f t="shared" ref="Q27:Q28" si="8">+F27*5</f>
        <v>537.5</v>
      </c>
      <c r="R27" s="75">
        <f t="shared" ref="R27:R28" si="9">SUM(G27:K27)</f>
        <v>448</v>
      </c>
      <c r="S27" s="200">
        <f>+R27-Q27</f>
        <v>-89.5</v>
      </c>
    </row>
    <row r="28" spans="1:20" x14ac:dyDescent="0.2">
      <c r="A28" s="182" t="s">
        <v>276</v>
      </c>
      <c r="B28" s="182" t="s">
        <v>399</v>
      </c>
      <c r="C28" s="202">
        <v>500</v>
      </c>
      <c r="F28" s="194">
        <f>+C28/12</f>
        <v>41.666666666666664</v>
      </c>
      <c r="G28" s="183">
        <v>0</v>
      </c>
      <c r="H28" s="183">
        <v>0</v>
      </c>
      <c r="I28" s="183">
        <v>0</v>
      </c>
      <c r="J28" s="183">
        <v>0</v>
      </c>
      <c r="K28" s="183"/>
      <c r="Q28" s="194">
        <f t="shared" si="8"/>
        <v>208.33333333333331</v>
      </c>
      <c r="R28" s="75">
        <f t="shared" si="9"/>
        <v>0</v>
      </c>
      <c r="S28" s="195">
        <f>+R28-Q28</f>
        <v>-208.33333333333331</v>
      </c>
    </row>
    <row r="30" spans="1:20" ht="15" x14ac:dyDescent="0.25">
      <c r="B30" s="180" t="s">
        <v>400</v>
      </c>
      <c r="C30" s="77">
        <v>1300</v>
      </c>
    </row>
    <row r="31" spans="1:20" x14ac:dyDescent="0.2">
      <c r="A31" s="182" t="s">
        <v>326</v>
      </c>
      <c r="B31" s="182"/>
      <c r="C31" s="181"/>
      <c r="G31" s="183">
        <v>11</v>
      </c>
      <c r="H31" s="183">
        <v>83</v>
      </c>
      <c r="I31" s="183">
        <v>117</v>
      </c>
      <c r="J31" s="183">
        <v>156</v>
      </c>
      <c r="K31" s="207">
        <v>488</v>
      </c>
      <c r="L31" s="240"/>
      <c r="M31" s="240"/>
      <c r="N31" s="240"/>
      <c r="O31" s="240"/>
      <c r="P31" s="240"/>
      <c r="Q31" s="194">
        <f t="shared" ref="Q31:Q33" si="10">+F31*4</f>
        <v>0</v>
      </c>
      <c r="R31" s="75">
        <f>SUM(G31:J31)</f>
        <v>367</v>
      </c>
      <c r="S31" s="200">
        <f>+R31-Q31</f>
        <v>367</v>
      </c>
    </row>
    <row r="32" spans="1:20" x14ac:dyDescent="0.2">
      <c r="A32" s="182" t="s">
        <v>276</v>
      </c>
      <c r="B32" s="182"/>
      <c r="C32" s="181"/>
      <c r="G32" s="183">
        <v>57</v>
      </c>
      <c r="H32" s="183">
        <v>122</v>
      </c>
      <c r="I32" s="183">
        <v>150</v>
      </c>
      <c r="J32" s="183">
        <v>119</v>
      </c>
      <c r="K32" s="183"/>
      <c r="Q32" s="194">
        <f t="shared" si="10"/>
        <v>0</v>
      </c>
      <c r="R32" s="75">
        <f>SUM(G32:J32)</f>
        <v>448</v>
      </c>
      <c r="S32" s="200">
        <f>+R32-Q32</f>
        <v>448</v>
      </c>
    </row>
    <row r="33" spans="1:19" x14ac:dyDescent="0.2">
      <c r="A33" s="182" t="s">
        <v>403</v>
      </c>
      <c r="B33" s="182"/>
      <c r="C33" s="181"/>
      <c r="G33" s="183">
        <v>0</v>
      </c>
      <c r="H33" s="183">
        <v>0</v>
      </c>
      <c r="I33" s="183">
        <v>0</v>
      </c>
      <c r="J33" s="183">
        <v>0</v>
      </c>
      <c r="K33" s="183"/>
      <c r="Q33" s="194">
        <f t="shared" si="10"/>
        <v>0</v>
      </c>
      <c r="R33" s="75">
        <f>SUM(G33:J33)</f>
        <v>0</v>
      </c>
      <c r="S33" s="200">
        <f>+R33-Q33</f>
        <v>0</v>
      </c>
    </row>
    <row r="34" spans="1:19" x14ac:dyDescent="0.2">
      <c r="A34" s="182" t="s">
        <v>402</v>
      </c>
      <c r="B34" s="182"/>
      <c r="C34" s="181"/>
      <c r="G34" s="183"/>
      <c r="H34" s="183"/>
      <c r="I34" s="183"/>
      <c r="J34" s="183"/>
      <c r="K34" s="183"/>
    </row>
    <row r="35" spans="1:19" x14ac:dyDescent="0.2">
      <c r="A35" s="182" t="s">
        <v>322</v>
      </c>
      <c r="B35" s="182"/>
      <c r="C35" s="181"/>
      <c r="G35" s="183">
        <v>0</v>
      </c>
      <c r="H35" s="183">
        <v>0</v>
      </c>
      <c r="I35" s="183">
        <v>0</v>
      </c>
      <c r="J35" s="183">
        <v>57</v>
      </c>
      <c r="K35" s="183"/>
    </row>
    <row r="36" spans="1:19" x14ac:dyDescent="0.2">
      <c r="A36" s="182" t="s">
        <v>404</v>
      </c>
      <c r="B36" s="182"/>
      <c r="C36" s="181"/>
      <c r="G36" s="183"/>
      <c r="H36" s="183"/>
      <c r="I36" s="183"/>
      <c r="J36" s="183"/>
      <c r="K36" s="183"/>
    </row>
    <row r="37" spans="1:19" x14ac:dyDescent="0.2">
      <c r="A37" s="182" t="s">
        <v>405</v>
      </c>
      <c r="B37" s="182"/>
      <c r="C37" s="181"/>
      <c r="G37" s="183"/>
      <c r="H37" s="183"/>
      <c r="I37" s="183"/>
      <c r="J37" s="183"/>
      <c r="K37" s="183"/>
    </row>
    <row r="38" spans="1:19" x14ac:dyDescent="0.2">
      <c r="A38" s="182" t="s">
        <v>406</v>
      </c>
      <c r="B38" s="182"/>
      <c r="C38" s="181"/>
      <c r="G38" s="183"/>
      <c r="H38" s="183"/>
      <c r="I38" s="183"/>
      <c r="J38" s="183"/>
      <c r="K38" s="183"/>
    </row>
    <row r="39" spans="1:19" x14ac:dyDescent="0.2">
      <c r="A39" s="182" t="s">
        <v>329</v>
      </c>
      <c r="B39" s="182"/>
      <c r="C39" s="181"/>
      <c r="G39" s="183"/>
      <c r="H39" s="183"/>
      <c r="I39" s="183"/>
      <c r="J39" s="183"/>
      <c r="K39" s="183"/>
    </row>
  </sheetData>
  <sheetProtection algorithmName="SHA-512" hashValue="qqC50w00Sq82RlPn5MQEiuWmmYFo9Q+6nnDVWRAJB3WrlWfAysXFNz1aHaoOSUZYQ2ujl2CBC/GbQRV5kyRt3A==" saltValue="/yEcBeiIg2Fh2+GM+kQISg==" spinCount="100000" sheet="1" objects="1" scenarios="1"/>
  <mergeCells count="5">
    <mergeCell ref="G1:K1"/>
    <mergeCell ref="D2:E2"/>
    <mergeCell ref="D9:D14"/>
    <mergeCell ref="D3:D8"/>
    <mergeCell ref="E4:E6"/>
  </mergeCells>
  <pageMargins left="0.7" right="0.7" top="0.75" bottom="0.75" header="0.3" footer="0.3"/>
  <pageSetup paperSize="14" scale="71" orientation="landscape" r:id="rId1"/>
  <colBreaks count="1" manualBreakCount="1">
    <brk id="16" max="38" man="1"/>
  </colBreaks>
  <ignoredErrors>
    <ignoredError sqref="F17" 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B82"/>
  <sheetViews>
    <sheetView showGridLines="0" topLeftCell="B64" workbookViewId="0">
      <selection activeCell="U76" sqref="U76"/>
    </sheetView>
  </sheetViews>
  <sheetFormatPr baseColWidth="10" defaultRowHeight="15" x14ac:dyDescent="0.25"/>
  <cols>
    <col min="1" max="1" width="13.25" style="315" hidden="1" customWidth="1"/>
    <col min="2" max="2" width="15.75" style="315" bestFit="1" customWidth="1"/>
    <col min="3" max="3" width="12.875" style="315" hidden="1" customWidth="1"/>
    <col min="4" max="4" width="50.125" style="315" customWidth="1"/>
    <col min="5" max="5" width="7.75" style="315" hidden="1" customWidth="1"/>
    <col min="6" max="6" width="14.5" style="315" hidden="1" customWidth="1"/>
    <col min="7" max="7" width="13.875" style="315" hidden="1" customWidth="1"/>
    <col min="8" max="8" width="11.375" style="315" hidden="1" customWidth="1"/>
    <col min="9" max="9" width="13.125" style="315" hidden="1" customWidth="1"/>
    <col min="10" max="10" width="9.75" style="315" hidden="1" customWidth="1"/>
    <col min="11" max="12" width="12.375" style="315" hidden="1" customWidth="1"/>
    <col min="13" max="13" width="17" style="315" bestFit="1" customWidth="1"/>
    <col min="14" max="14" width="13.75" style="315" hidden="1" customWidth="1"/>
    <col min="15" max="15" width="13.875" style="315" hidden="1" customWidth="1"/>
    <col min="16" max="16" width="20.625" style="315" hidden="1" customWidth="1"/>
    <col min="17" max="17" width="15.625" style="315" hidden="1" customWidth="1"/>
    <col min="18" max="18" width="13.875" style="315" hidden="1" customWidth="1"/>
    <col min="19" max="19" width="20.25" style="315" hidden="1" customWidth="1"/>
    <col min="20" max="20" width="23.125" style="315" hidden="1" customWidth="1"/>
    <col min="21" max="21" width="14.625" style="315" bestFit="1" customWidth="1"/>
    <col min="22" max="22" width="17.875" style="315" hidden="1" customWidth="1"/>
    <col min="23" max="23" width="13.875" style="315" hidden="1" customWidth="1"/>
    <col min="24" max="24" width="14.75" style="315" hidden="1" customWidth="1"/>
    <col min="25" max="25" width="15" style="315" hidden="1" customWidth="1"/>
    <col min="26" max="26" width="13.875" style="315" bestFit="1" customWidth="1"/>
    <col min="27" max="27" width="13.875" style="315" hidden="1" customWidth="1"/>
    <col min="28" max="16384" width="11" style="315"/>
  </cols>
  <sheetData>
    <row r="1" spans="1:28" x14ac:dyDescent="0.25">
      <c r="A1" s="455" t="s">
        <v>270</v>
      </c>
      <c r="B1" s="455"/>
      <c r="C1" s="455"/>
      <c r="D1" s="455"/>
      <c r="E1" s="455"/>
      <c r="F1" s="455"/>
      <c r="G1" s="455"/>
      <c r="H1" s="455"/>
      <c r="I1" s="455"/>
      <c r="J1" s="455"/>
      <c r="K1" s="455"/>
      <c r="L1" s="455"/>
      <c r="M1" s="455"/>
      <c r="N1" s="455"/>
      <c r="O1" s="455"/>
      <c r="P1" s="455"/>
      <c r="Q1" s="455"/>
      <c r="R1" s="455"/>
      <c r="S1" s="455"/>
      <c r="T1" s="455"/>
      <c r="U1" s="455"/>
      <c r="V1" s="455"/>
      <c r="W1" s="455"/>
      <c r="X1" s="455"/>
      <c r="Y1" s="455"/>
      <c r="Z1" s="455"/>
      <c r="AA1" s="455"/>
    </row>
    <row r="2" spans="1:28" x14ac:dyDescent="0.25">
      <c r="A2" s="454" t="s">
        <v>269</v>
      </c>
      <c r="B2" s="454"/>
      <c r="C2" s="454"/>
      <c r="D2" s="454"/>
      <c r="E2" s="454"/>
      <c r="F2" s="454"/>
      <c r="G2" s="454"/>
      <c r="H2" s="454"/>
      <c r="I2" s="454"/>
      <c r="J2" s="454"/>
      <c r="K2" s="454"/>
      <c r="L2" s="454"/>
      <c r="M2" s="454"/>
      <c r="N2" s="454"/>
      <c r="O2" s="454"/>
      <c r="P2" s="454"/>
      <c r="Q2" s="454"/>
      <c r="R2" s="454"/>
      <c r="S2" s="454"/>
      <c r="T2" s="454"/>
      <c r="U2" s="454"/>
      <c r="V2" s="454"/>
      <c r="W2" s="454"/>
      <c r="X2" s="454"/>
      <c r="Y2" s="454"/>
      <c r="Z2" s="454"/>
      <c r="AA2" s="454"/>
      <c r="AB2" s="316"/>
    </row>
    <row r="3" spans="1:28" x14ac:dyDescent="0.25">
      <c r="A3" s="454" t="s">
        <v>268</v>
      </c>
      <c r="B3" s="454"/>
      <c r="C3" s="454"/>
      <c r="D3" s="454"/>
      <c r="E3" s="454"/>
      <c r="F3" s="454"/>
      <c r="G3" s="454"/>
      <c r="H3" s="454"/>
      <c r="I3" s="454"/>
      <c r="J3" s="454"/>
      <c r="K3" s="454"/>
      <c r="L3" s="454"/>
      <c r="M3" s="454"/>
      <c r="N3" s="454"/>
      <c r="O3" s="454"/>
      <c r="P3" s="454"/>
      <c r="Q3" s="454"/>
      <c r="R3" s="454"/>
      <c r="S3" s="454"/>
      <c r="T3" s="454"/>
      <c r="U3" s="454"/>
      <c r="V3" s="454"/>
      <c r="W3" s="454"/>
      <c r="X3" s="454"/>
      <c r="Y3" s="454"/>
      <c r="Z3" s="454"/>
      <c r="AA3" s="454"/>
      <c r="AB3" s="316"/>
    </row>
    <row r="4" spans="1:28" x14ac:dyDescent="0.25">
      <c r="A4" s="454" t="s">
        <v>505</v>
      </c>
      <c r="B4" s="454"/>
      <c r="C4" s="454"/>
      <c r="D4" s="454"/>
      <c r="E4" s="454"/>
      <c r="F4" s="454"/>
      <c r="G4" s="454"/>
      <c r="H4" s="454"/>
      <c r="I4" s="454"/>
      <c r="J4" s="454"/>
      <c r="K4" s="454"/>
      <c r="L4" s="454"/>
      <c r="M4" s="454"/>
      <c r="N4" s="454"/>
      <c r="O4" s="454"/>
      <c r="P4" s="454"/>
      <c r="Q4" s="454"/>
      <c r="R4" s="454"/>
      <c r="S4" s="454"/>
      <c r="T4" s="454"/>
      <c r="U4" s="454"/>
      <c r="V4" s="454"/>
      <c r="W4" s="454"/>
      <c r="X4" s="454"/>
      <c r="Y4" s="454"/>
      <c r="Z4" s="454"/>
      <c r="AA4" s="454"/>
    </row>
    <row r="5" spans="1:28" x14ac:dyDescent="0.25">
      <c r="A5" s="454" t="s">
        <v>506</v>
      </c>
      <c r="B5" s="454"/>
      <c r="C5" s="454"/>
      <c r="D5" s="454"/>
      <c r="E5" s="454"/>
      <c r="F5" s="454"/>
      <c r="G5" s="454"/>
      <c r="H5" s="454"/>
      <c r="I5" s="454"/>
      <c r="J5" s="454"/>
      <c r="K5" s="454"/>
      <c r="L5" s="454"/>
      <c r="M5" s="454"/>
      <c r="N5" s="454"/>
      <c r="O5" s="454"/>
      <c r="P5" s="454"/>
      <c r="Q5" s="454"/>
      <c r="R5" s="454"/>
      <c r="S5" s="454"/>
      <c r="T5" s="454"/>
      <c r="U5" s="454"/>
      <c r="V5" s="454"/>
      <c r="W5" s="454"/>
      <c r="X5" s="454"/>
      <c r="Y5" s="454"/>
      <c r="Z5" s="454"/>
      <c r="AA5" s="454"/>
      <c r="AB5" s="316"/>
    </row>
    <row r="6" spans="1:28" x14ac:dyDescent="0.25">
      <c r="A6" s="454" t="s">
        <v>265</v>
      </c>
      <c r="B6" s="454"/>
      <c r="C6" s="454"/>
      <c r="D6" s="454"/>
      <c r="E6" s="454"/>
      <c r="F6" s="454"/>
      <c r="G6" s="454"/>
      <c r="H6" s="454"/>
      <c r="I6" s="454"/>
      <c r="J6" s="454"/>
      <c r="K6" s="454"/>
      <c r="L6" s="454"/>
      <c r="M6" s="454"/>
      <c r="N6" s="454"/>
      <c r="O6" s="454"/>
      <c r="P6" s="454"/>
      <c r="Q6" s="454"/>
      <c r="R6" s="454"/>
      <c r="S6" s="454"/>
      <c r="T6" s="454"/>
      <c r="U6" s="454"/>
      <c r="V6" s="454"/>
      <c r="W6" s="454"/>
      <c r="X6" s="454"/>
      <c r="Y6" s="454"/>
      <c r="Z6" s="454"/>
      <c r="AA6" s="454"/>
      <c r="AB6" s="316"/>
    </row>
    <row r="7" spans="1:28" ht="21" customHeight="1" x14ac:dyDescent="0.25">
      <c r="A7" s="317" t="s">
        <v>264</v>
      </c>
      <c r="B7" s="317" t="s">
        <v>263</v>
      </c>
      <c r="C7" s="317" t="s">
        <v>262</v>
      </c>
      <c r="D7" s="317" t="s">
        <v>261</v>
      </c>
      <c r="E7" s="317" t="s">
        <v>260</v>
      </c>
      <c r="F7" s="317" t="s">
        <v>259</v>
      </c>
      <c r="G7" s="317" t="s">
        <v>258</v>
      </c>
      <c r="H7" s="317" t="s">
        <v>257</v>
      </c>
      <c r="I7" s="317" t="s">
        <v>256</v>
      </c>
      <c r="J7" s="317" t="s">
        <v>255</v>
      </c>
      <c r="K7" s="317" t="s">
        <v>254</v>
      </c>
      <c r="L7" s="317" t="s">
        <v>253</v>
      </c>
      <c r="M7" s="317" t="s">
        <v>252</v>
      </c>
      <c r="N7" s="317" t="s">
        <v>251</v>
      </c>
      <c r="O7" s="317" t="s">
        <v>250</v>
      </c>
      <c r="P7" s="317" t="s">
        <v>249</v>
      </c>
      <c r="Q7" s="317" t="s">
        <v>248</v>
      </c>
      <c r="R7" s="317" t="s">
        <v>247</v>
      </c>
      <c r="S7" s="317" t="s">
        <v>246</v>
      </c>
      <c r="T7" s="317" t="s">
        <v>245</v>
      </c>
      <c r="U7" s="317" t="s">
        <v>244</v>
      </c>
      <c r="V7" s="317" t="s">
        <v>243</v>
      </c>
      <c r="W7" s="317" t="s">
        <v>242</v>
      </c>
      <c r="X7" s="317" t="s">
        <v>241</v>
      </c>
      <c r="Y7" s="317" t="s">
        <v>240</v>
      </c>
      <c r="Z7" s="317" t="s">
        <v>239</v>
      </c>
      <c r="AA7" s="317" t="s">
        <v>238</v>
      </c>
    </row>
    <row r="8" spans="1:28" ht="16.5" customHeight="1" x14ac:dyDescent="0.25">
      <c r="A8" s="318" t="s">
        <v>416</v>
      </c>
      <c r="B8" s="318" t="s">
        <v>415</v>
      </c>
      <c r="C8" s="318" t="s">
        <v>92</v>
      </c>
      <c r="D8" s="318" t="s">
        <v>414</v>
      </c>
      <c r="E8" s="318" t="s">
        <v>413</v>
      </c>
      <c r="F8" s="319">
        <v>0</v>
      </c>
      <c r="G8" s="319">
        <v>0</v>
      </c>
      <c r="H8" s="319">
        <v>0</v>
      </c>
      <c r="I8" s="319">
        <v>0</v>
      </c>
      <c r="J8" s="319">
        <v>0</v>
      </c>
      <c r="K8" s="320">
        <v>10000000</v>
      </c>
      <c r="L8" s="319">
        <v>0</v>
      </c>
      <c r="M8" s="320">
        <v>10000000</v>
      </c>
      <c r="N8" s="319">
        <v>0</v>
      </c>
      <c r="O8" s="320">
        <v>1112562</v>
      </c>
      <c r="P8" s="320">
        <v>1112562</v>
      </c>
      <c r="Q8" s="319">
        <v>0</v>
      </c>
      <c r="R8" s="320">
        <v>8887438</v>
      </c>
      <c r="S8" s="319">
        <v>0</v>
      </c>
      <c r="T8" s="320">
        <v>1112562</v>
      </c>
      <c r="U8" s="320">
        <v>1112562</v>
      </c>
      <c r="V8" s="320">
        <v>8887438</v>
      </c>
      <c r="W8" s="320">
        <v>1112562</v>
      </c>
      <c r="X8" s="319">
        <v>0</v>
      </c>
      <c r="Y8" s="320">
        <v>1112562</v>
      </c>
      <c r="Z8" s="320">
        <v>1112562</v>
      </c>
      <c r="AA8" s="319">
        <v>0</v>
      </c>
    </row>
    <row r="9" spans="1:28" ht="16.5" customHeight="1" x14ac:dyDescent="0.25">
      <c r="A9" s="318" t="s">
        <v>110</v>
      </c>
      <c r="B9" s="348" t="s">
        <v>237</v>
      </c>
      <c r="C9" s="348" t="s">
        <v>92</v>
      </c>
      <c r="D9" s="348" t="s">
        <v>236</v>
      </c>
      <c r="E9" s="348" t="s">
        <v>110</v>
      </c>
      <c r="F9" s="349">
        <v>5040000000</v>
      </c>
      <c r="G9" s="349">
        <v>3707326622.8200002</v>
      </c>
      <c r="H9" s="350">
        <v>0</v>
      </c>
      <c r="I9" s="350">
        <v>0</v>
      </c>
      <c r="J9" s="350">
        <v>0</v>
      </c>
      <c r="K9" s="349">
        <v>272956147</v>
      </c>
      <c r="L9" s="349">
        <v>272956147</v>
      </c>
      <c r="M9" s="349">
        <v>8747326622.8199997</v>
      </c>
      <c r="N9" s="350">
        <v>0</v>
      </c>
      <c r="O9" s="349">
        <v>4597843201</v>
      </c>
      <c r="P9" s="349">
        <v>4597843201</v>
      </c>
      <c r="Q9" s="350">
        <v>0</v>
      </c>
      <c r="R9" s="349">
        <v>4149483421.8200002</v>
      </c>
      <c r="S9" s="350">
        <v>0</v>
      </c>
      <c r="T9" s="349">
        <v>4300674392</v>
      </c>
      <c r="U9" s="349">
        <v>4300674392</v>
      </c>
      <c r="V9" s="349">
        <v>4446652230.8199997</v>
      </c>
      <c r="W9" s="349">
        <v>2720679877</v>
      </c>
      <c r="X9" s="350">
        <v>0</v>
      </c>
      <c r="Y9" s="349">
        <v>2674385342</v>
      </c>
      <c r="Z9" s="349">
        <v>2674385342</v>
      </c>
      <c r="AA9" s="320">
        <v>1626289050</v>
      </c>
    </row>
    <row r="10" spans="1:28" ht="16.5" customHeight="1" x14ac:dyDescent="0.25">
      <c r="A10" s="318" t="s">
        <v>110</v>
      </c>
      <c r="B10" s="329" t="s">
        <v>235</v>
      </c>
      <c r="C10" s="329" t="s">
        <v>92</v>
      </c>
      <c r="D10" s="329" t="s">
        <v>234</v>
      </c>
      <c r="E10" s="329" t="s">
        <v>110</v>
      </c>
      <c r="F10" s="331">
        <v>2332862428</v>
      </c>
      <c r="G10" s="330">
        <v>0</v>
      </c>
      <c r="H10" s="330">
        <v>0</v>
      </c>
      <c r="I10" s="330">
        <v>0</v>
      </c>
      <c r="J10" s="330">
        <v>0</v>
      </c>
      <c r="K10" s="331">
        <v>92943000</v>
      </c>
      <c r="L10" s="331">
        <v>92943000</v>
      </c>
      <c r="M10" s="331">
        <v>2332862428</v>
      </c>
      <c r="N10" s="330">
        <v>0</v>
      </c>
      <c r="O10" s="331">
        <v>1305911964</v>
      </c>
      <c r="P10" s="331">
        <v>1305911964</v>
      </c>
      <c r="Q10" s="330">
        <v>0</v>
      </c>
      <c r="R10" s="331">
        <v>1026950464</v>
      </c>
      <c r="S10" s="330">
        <v>0</v>
      </c>
      <c r="T10" s="331">
        <v>1247271488</v>
      </c>
      <c r="U10" s="331">
        <v>1247271488</v>
      </c>
      <c r="V10" s="331">
        <v>1085590940</v>
      </c>
      <c r="W10" s="331">
        <v>981179016</v>
      </c>
      <c r="X10" s="330">
        <v>0</v>
      </c>
      <c r="Y10" s="331">
        <v>961537816</v>
      </c>
      <c r="Z10" s="331">
        <v>961537816</v>
      </c>
      <c r="AA10" s="320">
        <v>285733672</v>
      </c>
    </row>
    <row r="11" spans="1:28" ht="16.5" customHeight="1" x14ac:dyDescent="0.25">
      <c r="A11" s="318" t="s">
        <v>110</v>
      </c>
      <c r="B11" s="318" t="s">
        <v>233</v>
      </c>
      <c r="C11" s="318" t="s">
        <v>92</v>
      </c>
      <c r="D11" s="318" t="s">
        <v>232</v>
      </c>
      <c r="E11" s="318" t="s">
        <v>110</v>
      </c>
      <c r="F11" s="320">
        <v>1388561517</v>
      </c>
      <c r="G11" s="319">
        <v>0</v>
      </c>
      <c r="H11" s="319">
        <v>0</v>
      </c>
      <c r="I11" s="319">
        <v>0</v>
      </c>
      <c r="J11" s="319">
        <v>0</v>
      </c>
      <c r="K11" s="320">
        <v>36006000</v>
      </c>
      <c r="L11" s="319">
        <v>0</v>
      </c>
      <c r="M11" s="320">
        <v>1424567517</v>
      </c>
      <c r="N11" s="319">
        <v>0</v>
      </c>
      <c r="O11" s="320">
        <v>660072447</v>
      </c>
      <c r="P11" s="320">
        <v>660072447</v>
      </c>
      <c r="Q11" s="319">
        <v>0</v>
      </c>
      <c r="R11" s="320">
        <v>764495070</v>
      </c>
      <c r="S11" s="319">
        <v>0</v>
      </c>
      <c r="T11" s="320">
        <v>660072447</v>
      </c>
      <c r="U11" s="320">
        <v>660072447</v>
      </c>
      <c r="V11" s="320">
        <v>764495070</v>
      </c>
      <c r="W11" s="320">
        <v>660007387</v>
      </c>
      <c r="X11" s="319">
        <v>0</v>
      </c>
      <c r="Y11" s="320">
        <v>640586787</v>
      </c>
      <c r="Z11" s="320">
        <v>640586787</v>
      </c>
      <c r="AA11" s="320">
        <v>19485660</v>
      </c>
    </row>
    <row r="12" spans="1:28" ht="16.5" hidden="1" customHeight="1" x14ac:dyDescent="0.25">
      <c r="A12" s="318" t="s">
        <v>110</v>
      </c>
      <c r="B12" s="318" t="s">
        <v>231</v>
      </c>
      <c r="C12" s="318" t="s">
        <v>92</v>
      </c>
      <c r="D12" s="318" t="s">
        <v>230</v>
      </c>
      <c r="E12" s="318" t="s">
        <v>110</v>
      </c>
      <c r="F12" s="320">
        <v>1388561517</v>
      </c>
      <c r="G12" s="319">
        <v>0</v>
      </c>
      <c r="H12" s="319">
        <v>0</v>
      </c>
      <c r="I12" s="319">
        <v>0</v>
      </c>
      <c r="J12" s="319">
        <v>0</v>
      </c>
      <c r="K12" s="320">
        <v>36006000</v>
      </c>
      <c r="L12" s="319">
        <v>0</v>
      </c>
      <c r="M12" s="320">
        <v>1424567517</v>
      </c>
      <c r="N12" s="319">
        <v>0</v>
      </c>
      <c r="O12" s="320">
        <v>660072447</v>
      </c>
      <c r="P12" s="320">
        <v>660072447</v>
      </c>
      <c r="Q12" s="319">
        <v>0</v>
      </c>
      <c r="R12" s="320">
        <v>764495070</v>
      </c>
      <c r="S12" s="319">
        <v>0</v>
      </c>
      <c r="T12" s="320">
        <v>660072447</v>
      </c>
      <c r="U12" s="320">
        <v>660072447</v>
      </c>
      <c r="V12" s="320">
        <v>764495070</v>
      </c>
      <c r="W12" s="320">
        <v>660007387</v>
      </c>
      <c r="X12" s="319">
        <v>0</v>
      </c>
      <c r="Y12" s="320">
        <v>640586787</v>
      </c>
      <c r="Z12" s="320">
        <v>640586787</v>
      </c>
      <c r="AA12" s="320">
        <v>19485660</v>
      </c>
    </row>
    <row r="13" spans="1:28" ht="16.5" hidden="1" customHeight="1" x14ac:dyDescent="0.25">
      <c r="A13" s="318" t="s">
        <v>110</v>
      </c>
      <c r="B13" s="318" t="s">
        <v>229</v>
      </c>
      <c r="C13" s="318" t="s">
        <v>92</v>
      </c>
      <c r="D13" s="318" t="s">
        <v>228</v>
      </c>
      <c r="E13" s="318" t="s">
        <v>110</v>
      </c>
      <c r="F13" s="320">
        <v>986057546</v>
      </c>
      <c r="G13" s="319">
        <v>0</v>
      </c>
      <c r="H13" s="319">
        <v>0</v>
      </c>
      <c r="I13" s="319">
        <v>0</v>
      </c>
      <c r="J13" s="319">
        <v>0</v>
      </c>
      <c r="K13" s="320">
        <v>22850000</v>
      </c>
      <c r="L13" s="319">
        <v>0</v>
      </c>
      <c r="M13" s="320">
        <v>1008907546</v>
      </c>
      <c r="N13" s="319">
        <v>0</v>
      </c>
      <c r="O13" s="320">
        <v>502147031</v>
      </c>
      <c r="P13" s="320">
        <v>502147031</v>
      </c>
      <c r="Q13" s="319">
        <v>0</v>
      </c>
      <c r="R13" s="320">
        <v>506760515</v>
      </c>
      <c r="S13" s="319">
        <v>0</v>
      </c>
      <c r="T13" s="320">
        <v>502147031</v>
      </c>
      <c r="U13" s="320">
        <v>502147031</v>
      </c>
      <c r="V13" s="320">
        <v>506760515</v>
      </c>
      <c r="W13" s="320">
        <v>502147031</v>
      </c>
      <c r="X13" s="319">
        <v>0</v>
      </c>
      <c r="Y13" s="320">
        <v>502147031</v>
      </c>
      <c r="Z13" s="320">
        <v>502147031</v>
      </c>
      <c r="AA13" s="319">
        <v>0</v>
      </c>
    </row>
    <row r="14" spans="1:28" ht="16.5" hidden="1" customHeight="1" x14ac:dyDescent="0.25">
      <c r="A14" s="318" t="s">
        <v>110</v>
      </c>
      <c r="B14" s="318" t="s">
        <v>227</v>
      </c>
      <c r="C14" s="318" t="s">
        <v>92</v>
      </c>
      <c r="D14" s="318" t="s">
        <v>226</v>
      </c>
      <c r="E14" s="318" t="s">
        <v>110</v>
      </c>
      <c r="F14" s="320">
        <v>976294600</v>
      </c>
      <c r="G14" s="319">
        <v>0</v>
      </c>
      <c r="H14" s="319">
        <v>0</v>
      </c>
      <c r="I14" s="319">
        <v>0</v>
      </c>
      <c r="J14" s="319">
        <v>0</v>
      </c>
      <c r="K14" s="320">
        <v>22540000</v>
      </c>
      <c r="L14" s="319">
        <v>0</v>
      </c>
      <c r="M14" s="320">
        <v>998834600</v>
      </c>
      <c r="N14" s="319">
        <v>0</v>
      </c>
      <c r="O14" s="320">
        <v>502130075</v>
      </c>
      <c r="P14" s="320">
        <v>502130075</v>
      </c>
      <c r="Q14" s="319">
        <v>0</v>
      </c>
      <c r="R14" s="320">
        <v>496704525</v>
      </c>
      <c r="S14" s="319">
        <v>0</v>
      </c>
      <c r="T14" s="320">
        <v>502130075</v>
      </c>
      <c r="U14" s="320">
        <v>502130075</v>
      </c>
      <c r="V14" s="320">
        <v>496704525</v>
      </c>
      <c r="W14" s="320">
        <v>502130075</v>
      </c>
      <c r="X14" s="319">
        <v>0</v>
      </c>
      <c r="Y14" s="320">
        <v>502130075</v>
      </c>
      <c r="Z14" s="320">
        <v>502130075</v>
      </c>
      <c r="AA14" s="319">
        <v>0</v>
      </c>
    </row>
    <row r="15" spans="1:28" ht="16.5" hidden="1" customHeight="1" x14ac:dyDescent="0.25">
      <c r="A15" s="318" t="s">
        <v>225</v>
      </c>
      <c r="B15" s="318" t="s">
        <v>224</v>
      </c>
      <c r="C15" s="318" t="s">
        <v>92</v>
      </c>
      <c r="D15" s="318" t="s">
        <v>223</v>
      </c>
      <c r="E15" s="318" t="s">
        <v>90</v>
      </c>
      <c r="F15" s="320">
        <v>775965124</v>
      </c>
      <c r="G15" s="319">
        <v>0</v>
      </c>
      <c r="H15" s="319">
        <v>0</v>
      </c>
      <c r="I15" s="319">
        <v>0</v>
      </c>
      <c r="J15" s="319">
        <v>0</v>
      </c>
      <c r="K15" s="320">
        <v>16220000</v>
      </c>
      <c r="L15" s="319">
        <v>0</v>
      </c>
      <c r="M15" s="320">
        <v>792185124</v>
      </c>
      <c r="N15" s="319">
        <v>0</v>
      </c>
      <c r="O15" s="320">
        <v>448607509</v>
      </c>
      <c r="P15" s="320">
        <v>448607509</v>
      </c>
      <c r="Q15" s="319">
        <v>0</v>
      </c>
      <c r="R15" s="320">
        <v>343577615</v>
      </c>
      <c r="S15" s="319">
        <v>0</v>
      </c>
      <c r="T15" s="320">
        <v>448607509</v>
      </c>
      <c r="U15" s="320">
        <v>448607509</v>
      </c>
      <c r="V15" s="320">
        <v>343577615</v>
      </c>
      <c r="W15" s="320">
        <v>448607509</v>
      </c>
      <c r="X15" s="319">
        <v>0</v>
      </c>
      <c r="Y15" s="320">
        <v>448607509</v>
      </c>
      <c r="Z15" s="320">
        <v>448607509</v>
      </c>
      <c r="AA15" s="319">
        <v>0</v>
      </c>
    </row>
    <row r="16" spans="1:28" ht="16.5" hidden="1" customHeight="1" x14ac:dyDescent="0.25">
      <c r="A16" s="318" t="s">
        <v>222</v>
      </c>
      <c r="B16" s="318" t="s">
        <v>221</v>
      </c>
      <c r="C16" s="318" t="s">
        <v>92</v>
      </c>
      <c r="D16" s="318" t="s">
        <v>220</v>
      </c>
      <c r="E16" s="318" t="s">
        <v>90</v>
      </c>
      <c r="F16" s="320">
        <v>66549782</v>
      </c>
      <c r="G16" s="319">
        <v>0</v>
      </c>
      <c r="H16" s="319">
        <v>0</v>
      </c>
      <c r="I16" s="319">
        <v>0</v>
      </c>
      <c r="J16" s="319">
        <v>0</v>
      </c>
      <c r="K16" s="320">
        <v>2100000</v>
      </c>
      <c r="L16" s="319">
        <v>0</v>
      </c>
      <c r="M16" s="320">
        <v>68649782</v>
      </c>
      <c r="N16" s="319">
        <v>0</v>
      </c>
      <c r="O16" s="320">
        <v>34207924</v>
      </c>
      <c r="P16" s="320">
        <v>34207924</v>
      </c>
      <c r="Q16" s="319">
        <v>0</v>
      </c>
      <c r="R16" s="320">
        <v>34441858</v>
      </c>
      <c r="S16" s="319">
        <v>0</v>
      </c>
      <c r="T16" s="320">
        <v>34207924</v>
      </c>
      <c r="U16" s="320">
        <v>34207924</v>
      </c>
      <c r="V16" s="320">
        <v>34441858</v>
      </c>
      <c r="W16" s="320">
        <v>34207924</v>
      </c>
      <c r="X16" s="319">
        <v>0</v>
      </c>
      <c r="Y16" s="320">
        <v>34207924</v>
      </c>
      <c r="Z16" s="320">
        <v>34207924</v>
      </c>
      <c r="AA16" s="319">
        <v>0</v>
      </c>
    </row>
    <row r="17" spans="1:27" ht="16.5" hidden="1" customHeight="1" x14ac:dyDescent="0.25">
      <c r="A17" s="318" t="s">
        <v>219</v>
      </c>
      <c r="B17" s="318" t="s">
        <v>218</v>
      </c>
      <c r="C17" s="318" t="s">
        <v>92</v>
      </c>
      <c r="D17" s="318" t="s">
        <v>217</v>
      </c>
      <c r="E17" s="318" t="s">
        <v>90</v>
      </c>
      <c r="F17" s="320">
        <v>22632315</v>
      </c>
      <c r="G17" s="319">
        <v>0</v>
      </c>
      <c r="H17" s="319">
        <v>0</v>
      </c>
      <c r="I17" s="319">
        <v>0</v>
      </c>
      <c r="J17" s="319">
        <v>0</v>
      </c>
      <c r="K17" s="320">
        <v>710000</v>
      </c>
      <c r="L17" s="319">
        <v>0</v>
      </c>
      <c r="M17" s="320">
        <v>23342315</v>
      </c>
      <c r="N17" s="319">
        <v>0</v>
      </c>
      <c r="O17" s="320">
        <v>12938977</v>
      </c>
      <c r="P17" s="320">
        <v>12938977</v>
      </c>
      <c r="Q17" s="319">
        <v>0</v>
      </c>
      <c r="R17" s="320">
        <v>10403338</v>
      </c>
      <c r="S17" s="319">
        <v>0</v>
      </c>
      <c r="T17" s="320">
        <v>12938977</v>
      </c>
      <c r="U17" s="320">
        <v>12938977</v>
      </c>
      <c r="V17" s="320">
        <v>10403338</v>
      </c>
      <c r="W17" s="320">
        <v>12938977</v>
      </c>
      <c r="X17" s="319">
        <v>0</v>
      </c>
      <c r="Y17" s="320">
        <v>12938977</v>
      </c>
      <c r="Z17" s="320">
        <v>12938977</v>
      </c>
      <c r="AA17" s="319">
        <v>0</v>
      </c>
    </row>
    <row r="18" spans="1:27" ht="16.5" hidden="1" customHeight="1" x14ac:dyDescent="0.25">
      <c r="A18" s="318" t="s">
        <v>110</v>
      </c>
      <c r="B18" s="318" t="s">
        <v>216</v>
      </c>
      <c r="C18" s="318" t="s">
        <v>92</v>
      </c>
      <c r="D18" s="318" t="s">
        <v>180</v>
      </c>
      <c r="E18" s="318" t="s">
        <v>110</v>
      </c>
      <c r="F18" s="320">
        <v>111147379</v>
      </c>
      <c r="G18" s="319">
        <v>0</v>
      </c>
      <c r="H18" s="319">
        <v>0</v>
      </c>
      <c r="I18" s="319">
        <v>0</v>
      </c>
      <c r="J18" s="319">
        <v>0</v>
      </c>
      <c r="K18" s="320">
        <v>3510000</v>
      </c>
      <c r="L18" s="319">
        <v>0</v>
      </c>
      <c r="M18" s="320">
        <v>114657379</v>
      </c>
      <c r="N18" s="319">
        <v>0</v>
      </c>
      <c r="O18" s="320">
        <v>6375665</v>
      </c>
      <c r="P18" s="320">
        <v>6375665</v>
      </c>
      <c r="Q18" s="319">
        <v>0</v>
      </c>
      <c r="R18" s="320">
        <v>108281714</v>
      </c>
      <c r="S18" s="319">
        <v>0</v>
      </c>
      <c r="T18" s="320">
        <v>6375665</v>
      </c>
      <c r="U18" s="320">
        <v>6375665</v>
      </c>
      <c r="V18" s="320">
        <v>108281714</v>
      </c>
      <c r="W18" s="320">
        <v>6375665</v>
      </c>
      <c r="X18" s="319">
        <v>0</v>
      </c>
      <c r="Y18" s="320">
        <v>6375665</v>
      </c>
      <c r="Z18" s="320">
        <v>6375665</v>
      </c>
      <c r="AA18" s="319">
        <v>0</v>
      </c>
    </row>
    <row r="19" spans="1:27" ht="16.5" hidden="1" customHeight="1" x14ac:dyDescent="0.25">
      <c r="A19" s="318" t="s">
        <v>215</v>
      </c>
      <c r="B19" s="318" t="s">
        <v>214</v>
      </c>
      <c r="C19" s="318" t="s">
        <v>92</v>
      </c>
      <c r="D19" s="318" t="s">
        <v>213</v>
      </c>
      <c r="E19" s="318" t="s">
        <v>90</v>
      </c>
      <c r="F19" s="320">
        <v>75099581</v>
      </c>
      <c r="G19" s="319">
        <v>0</v>
      </c>
      <c r="H19" s="319">
        <v>0</v>
      </c>
      <c r="I19" s="319">
        <v>0</v>
      </c>
      <c r="J19" s="319">
        <v>0</v>
      </c>
      <c r="K19" s="320">
        <v>2360000</v>
      </c>
      <c r="L19" s="319">
        <v>0</v>
      </c>
      <c r="M19" s="320">
        <v>77459581</v>
      </c>
      <c r="N19" s="319">
        <v>0</v>
      </c>
      <c r="O19" s="320">
        <v>136165</v>
      </c>
      <c r="P19" s="320">
        <v>136165</v>
      </c>
      <c r="Q19" s="319">
        <v>0</v>
      </c>
      <c r="R19" s="320">
        <v>77323416</v>
      </c>
      <c r="S19" s="319">
        <v>0</v>
      </c>
      <c r="T19" s="320">
        <v>136165</v>
      </c>
      <c r="U19" s="320">
        <v>136165</v>
      </c>
      <c r="V19" s="320">
        <v>77323416</v>
      </c>
      <c r="W19" s="320">
        <v>136165</v>
      </c>
      <c r="X19" s="319">
        <v>0</v>
      </c>
      <c r="Y19" s="320">
        <v>136165</v>
      </c>
      <c r="Z19" s="320">
        <v>136165</v>
      </c>
      <c r="AA19" s="319">
        <v>0</v>
      </c>
    </row>
    <row r="20" spans="1:27" ht="16.5" hidden="1" customHeight="1" x14ac:dyDescent="0.25">
      <c r="A20" s="318" t="s">
        <v>212</v>
      </c>
      <c r="B20" s="318" t="s">
        <v>211</v>
      </c>
      <c r="C20" s="318" t="s">
        <v>92</v>
      </c>
      <c r="D20" s="318" t="s">
        <v>210</v>
      </c>
      <c r="E20" s="318" t="s">
        <v>90</v>
      </c>
      <c r="F20" s="320">
        <v>36047798</v>
      </c>
      <c r="G20" s="319">
        <v>0</v>
      </c>
      <c r="H20" s="319">
        <v>0</v>
      </c>
      <c r="I20" s="319">
        <v>0</v>
      </c>
      <c r="J20" s="319">
        <v>0</v>
      </c>
      <c r="K20" s="320">
        <v>1150000</v>
      </c>
      <c r="L20" s="319">
        <v>0</v>
      </c>
      <c r="M20" s="320">
        <v>37197798</v>
      </c>
      <c r="N20" s="319">
        <v>0</v>
      </c>
      <c r="O20" s="320">
        <v>6239500</v>
      </c>
      <c r="P20" s="320">
        <v>6239500</v>
      </c>
      <c r="Q20" s="319">
        <v>0</v>
      </c>
      <c r="R20" s="320">
        <v>30958298</v>
      </c>
      <c r="S20" s="319">
        <v>0</v>
      </c>
      <c r="T20" s="320">
        <v>6239500</v>
      </c>
      <c r="U20" s="320">
        <v>6239500</v>
      </c>
      <c r="V20" s="320">
        <v>30958298</v>
      </c>
      <c r="W20" s="320">
        <v>6239500</v>
      </c>
      <c r="X20" s="319">
        <v>0</v>
      </c>
      <c r="Y20" s="320">
        <v>6239500</v>
      </c>
      <c r="Z20" s="320">
        <v>6239500</v>
      </c>
      <c r="AA20" s="319">
        <v>0</v>
      </c>
    </row>
    <row r="21" spans="1:27" ht="16.5" hidden="1" customHeight="1" x14ac:dyDescent="0.25">
      <c r="A21" s="318" t="s">
        <v>209</v>
      </c>
      <c r="B21" s="318" t="s">
        <v>208</v>
      </c>
      <c r="C21" s="318" t="s">
        <v>92</v>
      </c>
      <c r="D21" s="318" t="s">
        <v>207</v>
      </c>
      <c r="E21" s="318" t="s">
        <v>90</v>
      </c>
      <c r="F21" s="320">
        <v>9762946</v>
      </c>
      <c r="G21" s="319">
        <v>0</v>
      </c>
      <c r="H21" s="319">
        <v>0</v>
      </c>
      <c r="I21" s="319">
        <v>0</v>
      </c>
      <c r="J21" s="319">
        <v>0</v>
      </c>
      <c r="K21" s="320">
        <v>310000</v>
      </c>
      <c r="L21" s="319">
        <v>0</v>
      </c>
      <c r="M21" s="320">
        <v>10072946</v>
      </c>
      <c r="N21" s="319">
        <v>0</v>
      </c>
      <c r="O21" s="320">
        <v>16956</v>
      </c>
      <c r="P21" s="320">
        <v>16956</v>
      </c>
      <c r="Q21" s="319">
        <v>0</v>
      </c>
      <c r="R21" s="320">
        <v>10055990</v>
      </c>
      <c r="S21" s="319">
        <v>0</v>
      </c>
      <c r="T21" s="320">
        <v>16956</v>
      </c>
      <c r="U21" s="320">
        <v>16956</v>
      </c>
      <c r="V21" s="320">
        <v>10055990</v>
      </c>
      <c r="W21" s="320">
        <v>16956</v>
      </c>
      <c r="X21" s="319">
        <v>0</v>
      </c>
      <c r="Y21" s="320">
        <v>16956</v>
      </c>
      <c r="Z21" s="320">
        <v>16956</v>
      </c>
      <c r="AA21" s="319">
        <v>0</v>
      </c>
    </row>
    <row r="22" spans="1:27" ht="16.5" hidden="1" customHeight="1" x14ac:dyDescent="0.25">
      <c r="A22" s="318" t="s">
        <v>110</v>
      </c>
      <c r="B22" s="318" t="s">
        <v>206</v>
      </c>
      <c r="C22" s="318" t="s">
        <v>92</v>
      </c>
      <c r="D22" s="318" t="s">
        <v>205</v>
      </c>
      <c r="E22" s="318" t="s">
        <v>110</v>
      </c>
      <c r="F22" s="320">
        <v>335322951</v>
      </c>
      <c r="G22" s="319">
        <v>0</v>
      </c>
      <c r="H22" s="319">
        <v>0</v>
      </c>
      <c r="I22" s="319">
        <v>0</v>
      </c>
      <c r="J22" s="319">
        <v>0</v>
      </c>
      <c r="K22" s="320">
        <v>11360000</v>
      </c>
      <c r="L22" s="319">
        <v>0</v>
      </c>
      <c r="M22" s="320">
        <v>346682951</v>
      </c>
      <c r="N22" s="319">
        <v>0</v>
      </c>
      <c r="O22" s="320">
        <v>148050659</v>
      </c>
      <c r="P22" s="320">
        <v>148050659</v>
      </c>
      <c r="Q22" s="319">
        <v>0</v>
      </c>
      <c r="R22" s="320">
        <v>198632292</v>
      </c>
      <c r="S22" s="319">
        <v>0</v>
      </c>
      <c r="T22" s="320">
        <v>148050659</v>
      </c>
      <c r="U22" s="320">
        <v>148050659</v>
      </c>
      <c r="V22" s="320">
        <v>198632292</v>
      </c>
      <c r="W22" s="320">
        <v>147985599</v>
      </c>
      <c r="X22" s="319">
        <v>0</v>
      </c>
      <c r="Y22" s="320">
        <v>128564999</v>
      </c>
      <c r="Z22" s="320">
        <v>128564999</v>
      </c>
      <c r="AA22" s="320">
        <v>19485660</v>
      </c>
    </row>
    <row r="23" spans="1:27" ht="16.5" hidden="1" customHeight="1" x14ac:dyDescent="0.25">
      <c r="A23" s="318" t="s">
        <v>204</v>
      </c>
      <c r="B23" s="318" t="s">
        <v>203</v>
      </c>
      <c r="C23" s="318" t="s">
        <v>92</v>
      </c>
      <c r="D23" s="318" t="s">
        <v>202</v>
      </c>
      <c r="E23" s="318" t="s">
        <v>90</v>
      </c>
      <c r="F23" s="320">
        <v>95788061</v>
      </c>
      <c r="G23" s="319">
        <v>0</v>
      </c>
      <c r="H23" s="319">
        <v>0</v>
      </c>
      <c r="I23" s="319">
        <v>0</v>
      </c>
      <c r="J23" s="319">
        <v>0</v>
      </c>
      <c r="K23" s="320">
        <v>3050000</v>
      </c>
      <c r="L23" s="319">
        <v>0</v>
      </c>
      <c r="M23" s="320">
        <v>98838061</v>
      </c>
      <c r="N23" s="319">
        <v>0</v>
      </c>
      <c r="O23" s="320">
        <v>56929450</v>
      </c>
      <c r="P23" s="320">
        <v>56929450</v>
      </c>
      <c r="Q23" s="319">
        <v>0</v>
      </c>
      <c r="R23" s="320">
        <v>41908611</v>
      </c>
      <c r="S23" s="319">
        <v>0</v>
      </c>
      <c r="T23" s="320">
        <v>56929450</v>
      </c>
      <c r="U23" s="320">
        <v>56929450</v>
      </c>
      <c r="V23" s="320">
        <v>41908611</v>
      </c>
      <c r="W23" s="320">
        <v>56929450</v>
      </c>
      <c r="X23" s="319">
        <v>0</v>
      </c>
      <c r="Y23" s="320">
        <v>49153850</v>
      </c>
      <c r="Z23" s="320">
        <v>49153850</v>
      </c>
      <c r="AA23" s="320">
        <v>7775600</v>
      </c>
    </row>
    <row r="24" spans="1:27" ht="16.5" hidden="1" customHeight="1" x14ac:dyDescent="0.25">
      <c r="A24" s="318" t="s">
        <v>201</v>
      </c>
      <c r="B24" s="318" t="s">
        <v>200</v>
      </c>
      <c r="C24" s="318" t="s">
        <v>92</v>
      </c>
      <c r="D24" s="318" t="s">
        <v>199</v>
      </c>
      <c r="E24" s="318" t="s">
        <v>90</v>
      </c>
      <c r="F24" s="320">
        <v>67849877</v>
      </c>
      <c r="G24" s="319">
        <v>0</v>
      </c>
      <c r="H24" s="319">
        <v>0</v>
      </c>
      <c r="I24" s="319">
        <v>0</v>
      </c>
      <c r="J24" s="319">
        <v>0</v>
      </c>
      <c r="K24" s="320">
        <v>2160000</v>
      </c>
      <c r="L24" s="319">
        <v>0</v>
      </c>
      <c r="M24" s="320">
        <v>70009877</v>
      </c>
      <c r="N24" s="319">
        <v>0</v>
      </c>
      <c r="O24" s="320">
        <v>40323948</v>
      </c>
      <c r="P24" s="320">
        <v>40323948</v>
      </c>
      <c r="Q24" s="319">
        <v>0</v>
      </c>
      <c r="R24" s="320">
        <v>29685929</v>
      </c>
      <c r="S24" s="319">
        <v>0</v>
      </c>
      <c r="T24" s="320">
        <v>40323948</v>
      </c>
      <c r="U24" s="320">
        <v>40323948</v>
      </c>
      <c r="V24" s="320">
        <v>29685929</v>
      </c>
      <c r="W24" s="320">
        <v>40323948</v>
      </c>
      <c r="X24" s="319">
        <v>0</v>
      </c>
      <c r="Y24" s="320">
        <v>34816348</v>
      </c>
      <c r="Z24" s="320">
        <v>34816348</v>
      </c>
      <c r="AA24" s="320">
        <v>5507600</v>
      </c>
    </row>
    <row r="25" spans="1:27" ht="16.5" hidden="1" customHeight="1" x14ac:dyDescent="0.25">
      <c r="A25" s="318" t="s">
        <v>198</v>
      </c>
      <c r="B25" s="318" t="s">
        <v>197</v>
      </c>
      <c r="C25" s="318" t="s">
        <v>92</v>
      </c>
      <c r="D25" s="318" t="s">
        <v>196</v>
      </c>
      <c r="E25" s="318" t="s">
        <v>90</v>
      </c>
      <c r="F25" s="320">
        <v>81357880</v>
      </c>
      <c r="G25" s="319">
        <v>0</v>
      </c>
      <c r="H25" s="319">
        <v>0</v>
      </c>
      <c r="I25" s="319">
        <v>0</v>
      </c>
      <c r="J25" s="319">
        <v>0</v>
      </c>
      <c r="K25" s="320">
        <v>2560000</v>
      </c>
      <c r="L25" s="319">
        <v>0</v>
      </c>
      <c r="M25" s="320">
        <v>83917880</v>
      </c>
      <c r="N25" s="319">
        <v>0</v>
      </c>
      <c r="O25" s="320">
        <v>141301</v>
      </c>
      <c r="P25" s="320">
        <v>141301</v>
      </c>
      <c r="Q25" s="319">
        <v>0</v>
      </c>
      <c r="R25" s="320">
        <v>83776579</v>
      </c>
      <c r="S25" s="319">
        <v>0</v>
      </c>
      <c r="T25" s="320">
        <v>141301</v>
      </c>
      <c r="U25" s="320">
        <v>141301</v>
      </c>
      <c r="V25" s="320">
        <v>83776579</v>
      </c>
      <c r="W25" s="320">
        <v>141301</v>
      </c>
      <c r="X25" s="319">
        <v>0</v>
      </c>
      <c r="Y25" s="320">
        <v>141301</v>
      </c>
      <c r="Z25" s="320">
        <v>141301</v>
      </c>
      <c r="AA25" s="319">
        <v>0</v>
      </c>
    </row>
    <row r="26" spans="1:27" ht="16.5" hidden="1" customHeight="1" x14ac:dyDescent="0.25">
      <c r="A26" s="318" t="s">
        <v>195</v>
      </c>
      <c r="B26" s="318" t="s">
        <v>194</v>
      </c>
      <c r="C26" s="318" t="s">
        <v>92</v>
      </c>
      <c r="D26" s="318" t="s">
        <v>193</v>
      </c>
      <c r="E26" s="318" t="s">
        <v>90</v>
      </c>
      <c r="F26" s="320">
        <v>38048157</v>
      </c>
      <c r="G26" s="319">
        <v>0</v>
      </c>
      <c r="H26" s="319">
        <v>0</v>
      </c>
      <c r="I26" s="319">
        <v>0</v>
      </c>
      <c r="J26" s="319">
        <v>0</v>
      </c>
      <c r="K26" s="320">
        <v>1312000</v>
      </c>
      <c r="L26" s="319">
        <v>0</v>
      </c>
      <c r="M26" s="320">
        <v>39360157</v>
      </c>
      <c r="N26" s="319">
        <v>0</v>
      </c>
      <c r="O26" s="320">
        <v>21457900</v>
      </c>
      <c r="P26" s="320">
        <v>21457900</v>
      </c>
      <c r="Q26" s="319">
        <v>0</v>
      </c>
      <c r="R26" s="320">
        <v>17902257</v>
      </c>
      <c r="S26" s="319">
        <v>0</v>
      </c>
      <c r="T26" s="320">
        <v>21457900</v>
      </c>
      <c r="U26" s="320">
        <v>21457900</v>
      </c>
      <c r="V26" s="320">
        <v>17902257</v>
      </c>
      <c r="W26" s="320">
        <v>21457900</v>
      </c>
      <c r="X26" s="319">
        <v>0</v>
      </c>
      <c r="Y26" s="320">
        <v>18865500</v>
      </c>
      <c r="Z26" s="320">
        <v>18865500</v>
      </c>
      <c r="AA26" s="320">
        <v>2592400</v>
      </c>
    </row>
    <row r="27" spans="1:27" ht="16.5" hidden="1" customHeight="1" x14ac:dyDescent="0.25">
      <c r="A27" s="318" t="s">
        <v>192</v>
      </c>
      <c r="B27" s="318" t="s">
        <v>191</v>
      </c>
      <c r="C27" s="318" t="s">
        <v>92</v>
      </c>
      <c r="D27" s="318" t="s">
        <v>190</v>
      </c>
      <c r="E27" s="318" t="s">
        <v>90</v>
      </c>
      <c r="F27" s="320">
        <v>4718781</v>
      </c>
      <c r="G27" s="319">
        <v>0</v>
      </c>
      <c r="H27" s="319">
        <v>0</v>
      </c>
      <c r="I27" s="319">
        <v>0</v>
      </c>
      <c r="J27" s="319">
        <v>0</v>
      </c>
      <c r="K27" s="320">
        <v>637000</v>
      </c>
      <c r="L27" s="319">
        <v>0</v>
      </c>
      <c r="M27" s="320">
        <v>5355781</v>
      </c>
      <c r="N27" s="319">
        <v>0</v>
      </c>
      <c r="O27" s="320">
        <v>2371160</v>
      </c>
      <c r="P27" s="320">
        <v>2371160</v>
      </c>
      <c r="Q27" s="319">
        <v>0</v>
      </c>
      <c r="R27" s="320">
        <v>2984621</v>
      </c>
      <c r="S27" s="319">
        <v>0</v>
      </c>
      <c r="T27" s="320">
        <v>2371160</v>
      </c>
      <c r="U27" s="320">
        <v>2371160</v>
      </c>
      <c r="V27" s="320">
        <v>2984621</v>
      </c>
      <c r="W27" s="320">
        <v>2306100</v>
      </c>
      <c r="X27" s="319">
        <v>0</v>
      </c>
      <c r="Y27" s="320">
        <v>2002200</v>
      </c>
      <c r="Z27" s="320">
        <v>2002200</v>
      </c>
      <c r="AA27" s="320">
        <v>368960</v>
      </c>
    </row>
    <row r="28" spans="1:27" ht="16.5" hidden="1" customHeight="1" x14ac:dyDescent="0.25">
      <c r="A28" s="318" t="s">
        <v>189</v>
      </c>
      <c r="B28" s="318" t="s">
        <v>188</v>
      </c>
      <c r="C28" s="318" t="s">
        <v>92</v>
      </c>
      <c r="D28" s="318" t="s">
        <v>187</v>
      </c>
      <c r="E28" s="318" t="s">
        <v>90</v>
      </c>
      <c r="F28" s="320">
        <v>28536117</v>
      </c>
      <c r="G28" s="319">
        <v>0</v>
      </c>
      <c r="H28" s="319">
        <v>0</v>
      </c>
      <c r="I28" s="319">
        <v>0</v>
      </c>
      <c r="J28" s="319">
        <v>0</v>
      </c>
      <c r="K28" s="320">
        <v>985000</v>
      </c>
      <c r="L28" s="319">
        <v>0</v>
      </c>
      <c r="M28" s="320">
        <v>29521117</v>
      </c>
      <c r="N28" s="319">
        <v>0</v>
      </c>
      <c r="O28" s="320">
        <v>16095800</v>
      </c>
      <c r="P28" s="320">
        <v>16095800</v>
      </c>
      <c r="Q28" s="319">
        <v>0</v>
      </c>
      <c r="R28" s="320">
        <v>13425317</v>
      </c>
      <c r="S28" s="319">
        <v>0</v>
      </c>
      <c r="T28" s="320">
        <v>16095800</v>
      </c>
      <c r="U28" s="320">
        <v>16095800</v>
      </c>
      <c r="V28" s="320">
        <v>13425317</v>
      </c>
      <c r="W28" s="320">
        <v>16095800</v>
      </c>
      <c r="X28" s="319">
        <v>0</v>
      </c>
      <c r="Y28" s="320">
        <v>14151200</v>
      </c>
      <c r="Z28" s="320">
        <v>14151200</v>
      </c>
      <c r="AA28" s="320">
        <v>1944600</v>
      </c>
    </row>
    <row r="29" spans="1:27" ht="16.5" hidden="1" customHeight="1" x14ac:dyDescent="0.25">
      <c r="A29" s="318" t="s">
        <v>186</v>
      </c>
      <c r="B29" s="318" t="s">
        <v>185</v>
      </c>
      <c r="C29" s="318" t="s">
        <v>92</v>
      </c>
      <c r="D29" s="318" t="s">
        <v>184</v>
      </c>
      <c r="E29" s="318" t="s">
        <v>90</v>
      </c>
      <c r="F29" s="320">
        <v>19024078</v>
      </c>
      <c r="G29" s="319">
        <v>0</v>
      </c>
      <c r="H29" s="319">
        <v>0</v>
      </c>
      <c r="I29" s="319">
        <v>0</v>
      </c>
      <c r="J29" s="319">
        <v>0</v>
      </c>
      <c r="K29" s="320">
        <v>656000</v>
      </c>
      <c r="L29" s="319">
        <v>0</v>
      </c>
      <c r="M29" s="320">
        <v>19680078</v>
      </c>
      <c r="N29" s="319">
        <v>0</v>
      </c>
      <c r="O29" s="320">
        <v>10731100</v>
      </c>
      <c r="P29" s="320">
        <v>10731100</v>
      </c>
      <c r="Q29" s="319">
        <v>0</v>
      </c>
      <c r="R29" s="320">
        <v>8948978</v>
      </c>
      <c r="S29" s="319">
        <v>0</v>
      </c>
      <c r="T29" s="320">
        <v>10731100</v>
      </c>
      <c r="U29" s="320">
        <v>10731100</v>
      </c>
      <c r="V29" s="320">
        <v>8948978</v>
      </c>
      <c r="W29" s="320">
        <v>10731100</v>
      </c>
      <c r="X29" s="319">
        <v>0</v>
      </c>
      <c r="Y29" s="320">
        <v>9434600</v>
      </c>
      <c r="Z29" s="320">
        <v>9434600</v>
      </c>
      <c r="AA29" s="320">
        <v>1296500</v>
      </c>
    </row>
    <row r="30" spans="1:27" ht="16.5" hidden="1" customHeight="1" x14ac:dyDescent="0.25">
      <c r="A30" s="318" t="s">
        <v>110</v>
      </c>
      <c r="B30" s="318" t="s">
        <v>183</v>
      </c>
      <c r="C30" s="318" t="s">
        <v>92</v>
      </c>
      <c r="D30" s="318" t="s">
        <v>182</v>
      </c>
      <c r="E30" s="318" t="s">
        <v>110</v>
      </c>
      <c r="F30" s="320">
        <v>67181020</v>
      </c>
      <c r="G30" s="319">
        <v>0</v>
      </c>
      <c r="H30" s="319">
        <v>0</v>
      </c>
      <c r="I30" s="319">
        <v>0</v>
      </c>
      <c r="J30" s="319">
        <v>0</v>
      </c>
      <c r="K30" s="320">
        <v>1796000</v>
      </c>
      <c r="L30" s="319">
        <v>0</v>
      </c>
      <c r="M30" s="320">
        <v>68977020</v>
      </c>
      <c r="N30" s="319">
        <v>0</v>
      </c>
      <c r="O30" s="320">
        <v>9874757</v>
      </c>
      <c r="P30" s="320">
        <v>9874757</v>
      </c>
      <c r="Q30" s="319">
        <v>0</v>
      </c>
      <c r="R30" s="320">
        <v>59102263</v>
      </c>
      <c r="S30" s="319">
        <v>0</v>
      </c>
      <c r="T30" s="320">
        <v>9874757</v>
      </c>
      <c r="U30" s="320">
        <v>9874757</v>
      </c>
      <c r="V30" s="320">
        <v>59102263</v>
      </c>
      <c r="W30" s="320">
        <v>9874757</v>
      </c>
      <c r="X30" s="319">
        <v>0</v>
      </c>
      <c r="Y30" s="320">
        <v>9874757</v>
      </c>
      <c r="Z30" s="320">
        <v>9874757</v>
      </c>
      <c r="AA30" s="319">
        <v>0</v>
      </c>
    </row>
    <row r="31" spans="1:27" ht="16.5" hidden="1" customHeight="1" x14ac:dyDescent="0.25">
      <c r="A31" s="318" t="s">
        <v>110</v>
      </c>
      <c r="B31" s="318" t="s">
        <v>181</v>
      </c>
      <c r="C31" s="318" t="s">
        <v>92</v>
      </c>
      <c r="D31" s="318" t="s">
        <v>180</v>
      </c>
      <c r="E31" s="318" t="s">
        <v>110</v>
      </c>
      <c r="F31" s="320">
        <v>67181020</v>
      </c>
      <c r="G31" s="319">
        <v>0</v>
      </c>
      <c r="H31" s="319">
        <v>0</v>
      </c>
      <c r="I31" s="319">
        <v>0</v>
      </c>
      <c r="J31" s="319">
        <v>0</v>
      </c>
      <c r="K31" s="320">
        <v>1796000</v>
      </c>
      <c r="L31" s="319">
        <v>0</v>
      </c>
      <c r="M31" s="320">
        <v>68977020</v>
      </c>
      <c r="N31" s="319">
        <v>0</v>
      </c>
      <c r="O31" s="320">
        <v>9874757</v>
      </c>
      <c r="P31" s="320">
        <v>9874757</v>
      </c>
      <c r="Q31" s="319">
        <v>0</v>
      </c>
      <c r="R31" s="320">
        <v>59102263</v>
      </c>
      <c r="S31" s="319">
        <v>0</v>
      </c>
      <c r="T31" s="320">
        <v>9874757</v>
      </c>
      <c r="U31" s="320">
        <v>9874757</v>
      </c>
      <c r="V31" s="320">
        <v>59102263</v>
      </c>
      <c r="W31" s="320">
        <v>9874757</v>
      </c>
      <c r="X31" s="319">
        <v>0</v>
      </c>
      <c r="Y31" s="320">
        <v>9874757</v>
      </c>
      <c r="Z31" s="320">
        <v>9874757</v>
      </c>
      <c r="AA31" s="319">
        <v>0</v>
      </c>
    </row>
    <row r="32" spans="1:27" ht="16.5" hidden="1" customHeight="1" x14ac:dyDescent="0.25">
      <c r="A32" s="318" t="s">
        <v>179</v>
      </c>
      <c r="B32" s="318" t="s">
        <v>178</v>
      </c>
      <c r="C32" s="318" t="s">
        <v>92</v>
      </c>
      <c r="D32" s="318" t="s">
        <v>177</v>
      </c>
      <c r="E32" s="318" t="s">
        <v>90</v>
      </c>
      <c r="F32" s="320">
        <v>52870104</v>
      </c>
      <c r="G32" s="319">
        <v>0</v>
      </c>
      <c r="H32" s="319">
        <v>0</v>
      </c>
      <c r="I32" s="319">
        <v>0</v>
      </c>
      <c r="J32" s="319">
        <v>0</v>
      </c>
      <c r="K32" s="320">
        <v>1660000</v>
      </c>
      <c r="L32" s="319">
        <v>0</v>
      </c>
      <c r="M32" s="320">
        <v>54530104</v>
      </c>
      <c r="N32" s="319">
        <v>0</v>
      </c>
      <c r="O32" s="320">
        <v>9117433</v>
      </c>
      <c r="P32" s="320">
        <v>9117433</v>
      </c>
      <c r="Q32" s="319">
        <v>0</v>
      </c>
      <c r="R32" s="320">
        <v>45412671</v>
      </c>
      <c r="S32" s="319">
        <v>0</v>
      </c>
      <c r="T32" s="320">
        <v>9117433</v>
      </c>
      <c r="U32" s="320">
        <v>9117433</v>
      </c>
      <c r="V32" s="320">
        <v>45412671</v>
      </c>
      <c r="W32" s="320">
        <v>9117433</v>
      </c>
      <c r="X32" s="319">
        <v>0</v>
      </c>
      <c r="Y32" s="320">
        <v>9117433</v>
      </c>
      <c r="Z32" s="320">
        <v>9117433</v>
      </c>
      <c r="AA32" s="319">
        <v>0</v>
      </c>
    </row>
    <row r="33" spans="1:27" ht="16.5" hidden="1" customHeight="1" x14ac:dyDescent="0.25">
      <c r="A33" s="318" t="s">
        <v>176</v>
      </c>
      <c r="B33" s="318" t="s">
        <v>175</v>
      </c>
      <c r="C33" s="318" t="s">
        <v>92</v>
      </c>
      <c r="D33" s="318" t="s">
        <v>174</v>
      </c>
      <c r="E33" s="318" t="s">
        <v>107</v>
      </c>
      <c r="F33" s="320">
        <v>10000000</v>
      </c>
      <c r="G33" s="319">
        <v>0</v>
      </c>
      <c r="H33" s="319">
        <v>0</v>
      </c>
      <c r="I33" s="319">
        <v>0</v>
      </c>
      <c r="J33" s="319">
        <v>0</v>
      </c>
      <c r="K33" s="319">
        <v>0</v>
      </c>
      <c r="L33" s="319">
        <v>0</v>
      </c>
      <c r="M33" s="320">
        <v>10000000</v>
      </c>
      <c r="N33" s="319">
        <v>0</v>
      </c>
      <c r="O33" s="319">
        <v>0</v>
      </c>
      <c r="P33" s="319">
        <v>0</v>
      </c>
      <c r="Q33" s="319">
        <v>0</v>
      </c>
      <c r="R33" s="320">
        <v>10000000</v>
      </c>
      <c r="S33" s="319">
        <v>0</v>
      </c>
      <c r="T33" s="319">
        <v>0</v>
      </c>
      <c r="U33" s="319">
        <v>0</v>
      </c>
      <c r="V33" s="320">
        <v>10000000</v>
      </c>
      <c r="W33" s="319">
        <v>0</v>
      </c>
      <c r="X33" s="319">
        <v>0</v>
      </c>
      <c r="Y33" s="319">
        <v>0</v>
      </c>
      <c r="Z33" s="319">
        <v>0</v>
      </c>
      <c r="AA33" s="319">
        <v>0</v>
      </c>
    </row>
    <row r="34" spans="1:27" ht="16.5" hidden="1" customHeight="1" x14ac:dyDescent="0.25">
      <c r="A34" s="318" t="s">
        <v>173</v>
      </c>
      <c r="B34" s="318" t="s">
        <v>172</v>
      </c>
      <c r="C34" s="318" t="s">
        <v>92</v>
      </c>
      <c r="D34" s="318" t="s">
        <v>171</v>
      </c>
      <c r="E34" s="318" t="s">
        <v>90</v>
      </c>
      <c r="F34" s="320">
        <v>4310916</v>
      </c>
      <c r="G34" s="319">
        <v>0</v>
      </c>
      <c r="H34" s="319">
        <v>0</v>
      </c>
      <c r="I34" s="319">
        <v>0</v>
      </c>
      <c r="J34" s="319">
        <v>0</v>
      </c>
      <c r="K34" s="320">
        <v>136000</v>
      </c>
      <c r="L34" s="319">
        <v>0</v>
      </c>
      <c r="M34" s="320">
        <v>4446916</v>
      </c>
      <c r="N34" s="319">
        <v>0</v>
      </c>
      <c r="O34" s="320">
        <v>757324</v>
      </c>
      <c r="P34" s="320">
        <v>757324</v>
      </c>
      <c r="Q34" s="319">
        <v>0</v>
      </c>
      <c r="R34" s="320">
        <v>3689592</v>
      </c>
      <c r="S34" s="319">
        <v>0</v>
      </c>
      <c r="T34" s="320">
        <v>757324</v>
      </c>
      <c r="U34" s="320">
        <v>757324</v>
      </c>
      <c r="V34" s="320">
        <v>3689592</v>
      </c>
      <c r="W34" s="320">
        <v>757324</v>
      </c>
      <c r="X34" s="319">
        <v>0</v>
      </c>
      <c r="Y34" s="320">
        <v>757324</v>
      </c>
      <c r="Z34" s="320">
        <v>757324</v>
      </c>
      <c r="AA34" s="319">
        <v>0</v>
      </c>
    </row>
    <row r="35" spans="1:27" ht="16.5" customHeight="1" x14ac:dyDescent="0.25">
      <c r="A35" s="318" t="s">
        <v>110</v>
      </c>
      <c r="B35" s="318" t="s">
        <v>170</v>
      </c>
      <c r="C35" s="318" t="s">
        <v>92</v>
      </c>
      <c r="D35" s="318" t="s">
        <v>169</v>
      </c>
      <c r="E35" s="318" t="s">
        <v>110</v>
      </c>
      <c r="F35" s="320">
        <v>788491311</v>
      </c>
      <c r="G35" s="319">
        <v>0</v>
      </c>
      <c r="H35" s="319">
        <v>0</v>
      </c>
      <c r="I35" s="319">
        <v>0</v>
      </c>
      <c r="J35" s="319">
        <v>0</v>
      </c>
      <c r="K35" s="320">
        <v>51000000</v>
      </c>
      <c r="L35" s="320">
        <v>92943000</v>
      </c>
      <c r="M35" s="320">
        <v>746548311</v>
      </c>
      <c r="N35" s="319">
        <v>0</v>
      </c>
      <c r="O35" s="320">
        <v>603443368</v>
      </c>
      <c r="P35" s="320">
        <v>603443368</v>
      </c>
      <c r="Q35" s="319">
        <v>0</v>
      </c>
      <c r="R35" s="320">
        <v>143104943</v>
      </c>
      <c r="S35" s="319">
        <v>0</v>
      </c>
      <c r="T35" s="320">
        <v>544802892</v>
      </c>
      <c r="U35" s="320">
        <v>544802892</v>
      </c>
      <c r="V35" s="320">
        <v>201745419</v>
      </c>
      <c r="W35" s="320">
        <v>281979249</v>
      </c>
      <c r="X35" s="319">
        <v>0</v>
      </c>
      <c r="Y35" s="320">
        <v>281979249</v>
      </c>
      <c r="Z35" s="320">
        <v>281979249</v>
      </c>
      <c r="AA35" s="320">
        <v>262823643</v>
      </c>
    </row>
    <row r="36" spans="1:27" ht="16.5" hidden="1" customHeight="1" x14ac:dyDescent="0.25">
      <c r="A36" s="318" t="s">
        <v>110</v>
      </c>
      <c r="B36" s="318" t="s">
        <v>168</v>
      </c>
      <c r="C36" s="318" t="s">
        <v>92</v>
      </c>
      <c r="D36" s="318" t="s">
        <v>167</v>
      </c>
      <c r="E36" s="318" t="s">
        <v>110</v>
      </c>
      <c r="F36" s="320">
        <v>788491311</v>
      </c>
      <c r="G36" s="319">
        <v>0</v>
      </c>
      <c r="H36" s="319">
        <v>0</v>
      </c>
      <c r="I36" s="319">
        <v>0</v>
      </c>
      <c r="J36" s="319">
        <v>0</v>
      </c>
      <c r="K36" s="320">
        <v>51000000</v>
      </c>
      <c r="L36" s="320">
        <v>92943000</v>
      </c>
      <c r="M36" s="320">
        <v>746548311</v>
      </c>
      <c r="N36" s="319">
        <v>0</v>
      </c>
      <c r="O36" s="320">
        <v>603443368</v>
      </c>
      <c r="P36" s="320">
        <v>603443368</v>
      </c>
      <c r="Q36" s="319">
        <v>0</v>
      </c>
      <c r="R36" s="320">
        <v>143104943</v>
      </c>
      <c r="S36" s="319">
        <v>0</v>
      </c>
      <c r="T36" s="320">
        <v>544802892</v>
      </c>
      <c r="U36" s="320">
        <v>544802892</v>
      </c>
      <c r="V36" s="320">
        <v>201745419</v>
      </c>
      <c r="W36" s="320">
        <v>281979249</v>
      </c>
      <c r="X36" s="319">
        <v>0</v>
      </c>
      <c r="Y36" s="320">
        <v>281979249</v>
      </c>
      <c r="Z36" s="320">
        <v>281979249</v>
      </c>
      <c r="AA36" s="320">
        <v>262823643</v>
      </c>
    </row>
    <row r="37" spans="1:27" ht="16.5" hidden="1" customHeight="1" x14ac:dyDescent="0.25">
      <c r="A37" s="318" t="s">
        <v>110</v>
      </c>
      <c r="B37" s="318" t="s">
        <v>166</v>
      </c>
      <c r="C37" s="318" t="s">
        <v>92</v>
      </c>
      <c r="D37" s="318" t="s">
        <v>165</v>
      </c>
      <c r="E37" s="318" t="s">
        <v>110</v>
      </c>
      <c r="F37" s="320">
        <v>82118061</v>
      </c>
      <c r="G37" s="319">
        <v>0</v>
      </c>
      <c r="H37" s="319">
        <v>0</v>
      </c>
      <c r="I37" s="319">
        <v>0</v>
      </c>
      <c r="J37" s="319">
        <v>0</v>
      </c>
      <c r="K37" s="320">
        <v>15000000</v>
      </c>
      <c r="L37" s="319">
        <v>0</v>
      </c>
      <c r="M37" s="320">
        <v>97118061</v>
      </c>
      <c r="N37" s="319">
        <v>0</v>
      </c>
      <c r="O37" s="320">
        <v>72348125</v>
      </c>
      <c r="P37" s="320">
        <v>72348125</v>
      </c>
      <c r="Q37" s="319">
        <v>0</v>
      </c>
      <c r="R37" s="320">
        <v>24769936</v>
      </c>
      <c r="S37" s="319">
        <v>0</v>
      </c>
      <c r="T37" s="320">
        <v>13707649</v>
      </c>
      <c r="U37" s="320">
        <v>13707649</v>
      </c>
      <c r="V37" s="320">
        <v>83410412</v>
      </c>
      <c r="W37" s="320">
        <v>8059672</v>
      </c>
      <c r="X37" s="319">
        <v>0</v>
      </c>
      <c r="Y37" s="320">
        <v>8059672</v>
      </c>
      <c r="Z37" s="320">
        <v>8059672</v>
      </c>
      <c r="AA37" s="320">
        <v>5647977</v>
      </c>
    </row>
    <row r="38" spans="1:27" ht="22.5" hidden="1" x14ac:dyDescent="0.25">
      <c r="A38" s="318" t="s">
        <v>164</v>
      </c>
      <c r="B38" s="318" t="s">
        <v>163</v>
      </c>
      <c r="C38" s="318" t="s">
        <v>92</v>
      </c>
      <c r="D38" s="318" t="s">
        <v>162</v>
      </c>
      <c r="E38" s="318" t="s">
        <v>90</v>
      </c>
      <c r="F38" s="320">
        <v>13118061</v>
      </c>
      <c r="G38" s="319">
        <v>0</v>
      </c>
      <c r="H38" s="319">
        <v>0</v>
      </c>
      <c r="I38" s="319">
        <v>0</v>
      </c>
      <c r="J38" s="319">
        <v>0</v>
      </c>
      <c r="K38" s="319">
        <v>0</v>
      </c>
      <c r="L38" s="319">
        <v>0</v>
      </c>
      <c r="M38" s="320">
        <v>13118061</v>
      </c>
      <c r="N38" s="319">
        <v>0</v>
      </c>
      <c r="O38" s="320">
        <v>10846472</v>
      </c>
      <c r="P38" s="320">
        <v>10846472</v>
      </c>
      <c r="Q38" s="319">
        <v>0</v>
      </c>
      <c r="R38" s="320">
        <v>2271589</v>
      </c>
      <c r="S38" s="319">
        <v>0</v>
      </c>
      <c r="T38" s="320">
        <v>10846472</v>
      </c>
      <c r="U38" s="320">
        <v>10846472</v>
      </c>
      <c r="V38" s="320">
        <v>2271589</v>
      </c>
      <c r="W38" s="320">
        <v>8059672</v>
      </c>
      <c r="X38" s="319">
        <v>0</v>
      </c>
      <c r="Y38" s="320">
        <v>8059672</v>
      </c>
      <c r="Z38" s="320">
        <v>8059672</v>
      </c>
      <c r="AA38" s="320">
        <v>2786800</v>
      </c>
    </row>
    <row r="39" spans="1:27" ht="22.5" hidden="1" x14ac:dyDescent="0.25">
      <c r="A39" s="318" t="s">
        <v>161</v>
      </c>
      <c r="B39" s="318" t="s">
        <v>160</v>
      </c>
      <c r="C39" s="318" t="s">
        <v>92</v>
      </c>
      <c r="D39" s="318" t="s">
        <v>159</v>
      </c>
      <c r="E39" s="318" t="s">
        <v>90</v>
      </c>
      <c r="F39" s="320">
        <v>39000000</v>
      </c>
      <c r="G39" s="319">
        <v>0</v>
      </c>
      <c r="H39" s="319">
        <v>0</v>
      </c>
      <c r="I39" s="319">
        <v>0</v>
      </c>
      <c r="J39" s="319">
        <v>0</v>
      </c>
      <c r="K39" s="320">
        <v>15000000</v>
      </c>
      <c r="L39" s="319">
        <v>0</v>
      </c>
      <c r="M39" s="320">
        <v>54000000</v>
      </c>
      <c r="N39" s="319">
        <v>0</v>
      </c>
      <c r="O39" s="320">
        <v>46501653</v>
      </c>
      <c r="P39" s="320">
        <v>46501653</v>
      </c>
      <c r="Q39" s="319">
        <v>0</v>
      </c>
      <c r="R39" s="320">
        <v>7498347</v>
      </c>
      <c r="S39" s="319">
        <v>0</v>
      </c>
      <c r="T39" s="320">
        <v>2861177</v>
      </c>
      <c r="U39" s="320">
        <v>2861177</v>
      </c>
      <c r="V39" s="320">
        <v>51138823</v>
      </c>
      <c r="W39" s="319">
        <v>0</v>
      </c>
      <c r="X39" s="319">
        <v>0</v>
      </c>
      <c r="Y39" s="319">
        <v>0</v>
      </c>
      <c r="Z39" s="319">
        <v>0</v>
      </c>
      <c r="AA39" s="320">
        <v>2861177</v>
      </c>
    </row>
    <row r="40" spans="1:27" ht="16.5" hidden="1" customHeight="1" x14ac:dyDescent="0.25">
      <c r="A40" s="318" t="s">
        <v>158</v>
      </c>
      <c r="B40" s="318" t="s">
        <v>157</v>
      </c>
      <c r="C40" s="318" t="s">
        <v>92</v>
      </c>
      <c r="D40" s="318" t="s">
        <v>156</v>
      </c>
      <c r="E40" s="318" t="s">
        <v>90</v>
      </c>
      <c r="F40" s="320">
        <v>30000000</v>
      </c>
      <c r="G40" s="319">
        <v>0</v>
      </c>
      <c r="H40" s="319">
        <v>0</v>
      </c>
      <c r="I40" s="319">
        <v>0</v>
      </c>
      <c r="J40" s="319">
        <v>0</v>
      </c>
      <c r="K40" s="319">
        <v>0</v>
      </c>
      <c r="L40" s="319">
        <v>0</v>
      </c>
      <c r="M40" s="320">
        <v>30000000</v>
      </c>
      <c r="N40" s="319">
        <v>0</v>
      </c>
      <c r="O40" s="320">
        <v>15000000</v>
      </c>
      <c r="P40" s="320">
        <v>15000000</v>
      </c>
      <c r="Q40" s="319">
        <v>0</v>
      </c>
      <c r="R40" s="320">
        <v>15000000</v>
      </c>
      <c r="S40" s="319">
        <v>0</v>
      </c>
      <c r="T40" s="319">
        <v>0</v>
      </c>
      <c r="U40" s="319">
        <v>0</v>
      </c>
      <c r="V40" s="320">
        <v>30000000</v>
      </c>
      <c r="W40" s="319">
        <v>0</v>
      </c>
      <c r="X40" s="319">
        <v>0</v>
      </c>
      <c r="Y40" s="319">
        <v>0</v>
      </c>
      <c r="Z40" s="319">
        <v>0</v>
      </c>
      <c r="AA40" s="319">
        <v>0</v>
      </c>
    </row>
    <row r="41" spans="1:27" ht="16.5" hidden="1" customHeight="1" x14ac:dyDescent="0.25">
      <c r="A41" s="318" t="s">
        <v>110</v>
      </c>
      <c r="B41" s="318" t="s">
        <v>155</v>
      </c>
      <c r="C41" s="318" t="s">
        <v>92</v>
      </c>
      <c r="D41" s="318" t="s">
        <v>121</v>
      </c>
      <c r="E41" s="318" t="s">
        <v>110</v>
      </c>
      <c r="F41" s="320">
        <v>706373250</v>
      </c>
      <c r="G41" s="319">
        <v>0</v>
      </c>
      <c r="H41" s="319">
        <v>0</v>
      </c>
      <c r="I41" s="319">
        <v>0</v>
      </c>
      <c r="J41" s="319">
        <v>0</v>
      </c>
      <c r="K41" s="320">
        <v>36000000</v>
      </c>
      <c r="L41" s="320">
        <v>92943000</v>
      </c>
      <c r="M41" s="320">
        <v>649430250</v>
      </c>
      <c r="N41" s="319">
        <v>0</v>
      </c>
      <c r="O41" s="320">
        <v>531095243</v>
      </c>
      <c r="P41" s="320">
        <v>531095243</v>
      </c>
      <c r="Q41" s="319">
        <v>0</v>
      </c>
      <c r="R41" s="320">
        <v>118335007</v>
      </c>
      <c r="S41" s="319">
        <v>0</v>
      </c>
      <c r="T41" s="320">
        <v>531095243</v>
      </c>
      <c r="U41" s="320">
        <v>531095243</v>
      </c>
      <c r="V41" s="320">
        <v>118335007</v>
      </c>
      <c r="W41" s="320">
        <v>273919577</v>
      </c>
      <c r="X41" s="319">
        <v>0</v>
      </c>
      <c r="Y41" s="320">
        <v>273919577</v>
      </c>
      <c r="Z41" s="320">
        <v>273919577</v>
      </c>
      <c r="AA41" s="320">
        <v>257175666</v>
      </c>
    </row>
    <row r="42" spans="1:27" ht="22.5" hidden="1" x14ac:dyDescent="0.25">
      <c r="A42" s="318" t="s">
        <v>154</v>
      </c>
      <c r="B42" s="318" t="s">
        <v>153</v>
      </c>
      <c r="C42" s="318" t="s">
        <v>92</v>
      </c>
      <c r="D42" s="318" t="s">
        <v>152</v>
      </c>
      <c r="E42" s="318" t="s">
        <v>90</v>
      </c>
      <c r="F42" s="320">
        <v>2476902</v>
      </c>
      <c r="G42" s="319">
        <v>0</v>
      </c>
      <c r="H42" s="319">
        <v>0</v>
      </c>
      <c r="I42" s="319">
        <v>0</v>
      </c>
      <c r="J42" s="319">
        <v>0</v>
      </c>
      <c r="K42" s="319">
        <v>0</v>
      </c>
      <c r="L42" s="319">
        <v>0</v>
      </c>
      <c r="M42" s="320">
        <v>2476902</v>
      </c>
      <c r="N42" s="319">
        <v>0</v>
      </c>
      <c r="O42" s="320">
        <v>2200000</v>
      </c>
      <c r="P42" s="320">
        <v>2200000</v>
      </c>
      <c r="Q42" s="319">
        <v>0</v>
      </c>
      <c r="R42" s="320">
        <v>276902</v>
      </c>
      <c r="S42" s="319">
        <v>0</v>
      </c>
      <c r="T42" s="320">
        <v>2200000</v>
      </c>
      <c r="U42" s="320">
        <v>2200000</v>
      </c>
      <c r="V42" s="320">
        <v>276902</v>
      </c>
      <c r="W42" s="320">
        <v>266333</v>
      </c>
      <c r="X42" s="319">
        <v>0</v>
      </c>
      <c r="Y42" s="320">
        <v>266333</v>
      </c>
      <c r="Z42" s="320">
        <v>266333</v>
      </c>
      <c r="AA42" s="320">
        <v>1933667</v>
      </c>
    </row>
    <row r="43" spans="1:27" ht="22.5" hidden="1" x14ac:dyDescent="0.25">
      <c r="A43" s="318" t="s">
        <v>151</v>
      </c>
      <c r="B43" s="318" t="s">
        <v>150</v>
      </c>
      <c r="C43" s="318" t="s">
        <v>92</v>
      </c>
      <c r="D43" s="318" t="s">
        <v>149</v>
      </c>
      <c r="E43" s="318" t="s">
        <v>90</v>
      </c>
      <c r="F43" s="320">
        <v>357179873</v>
      </c>
      <c r="G43" s="319">
        <v>0</v>
      </c>
      <c r="H43" s="319">
        <v>0</v>
      </c>
      <c r="I43" s="319">
        <v>0</v>
      </c>
      <c r="J43" s="319">
        <v>0</v>
      </c>
      <c r="K43" s="319">
        <v>0</v>
      </c>
      <c r="L43" s="320">
        <v>10000000</v>
      </c>
      <c r="M43" s="320">
        <v>347179873</v>
      </c>
      <c r="N43" s="319">
        <v>0</v>
      </c>
      <c r="O43" s="320">
        <v>327191969</v>
      </c>
      <c r="P43" s="320">
        <v>327191969</v>
      </c>
      <c r="Q43" s="319">
        <v>0</v>
      </c>
      <c r="R43" s="320">
        <v>19987904</v>
      </c>
      <c r="S43" s="319">
        <v>0</v>
      </c>
      <c r="T43" s="320">
        <v>327191969</v>
      </c>
      <c r="U43" s="320">
        <v>327191969</v>
      </c>
      <c r="V43" s="320">
        <v>19987904</v>
      </c>
      <c r="W43" s="320">
        <v>105724636</v>
      </c>
      <c r="X43" s="319">
        <v>0</v>
      </c>
      <c r="Y43" s="320">
        <v>105724636</v>
      </c>
      <c r="Z43" s="320">
        <v>105724636</v>
      </c>
      <c r="AA43" s="320">
        <v>221467333</v>
      </c>
    </row>
    <row r="44" spans="1:27" ht="16.5" hidden="1" customHeight="1" x14ac:dyDescent="0.25">
      <c r="A44" s="318" t="s">
        <v>148</v>
      </c>
      <c r="B44" s="318" t="s">
        <v>147</v>
      </c>
      <c r="C44" s="318" t="s">
        <v>92</v>
      </c>
      <c r="D44" s="318" t="s">
        <v>146</v>
      </c>
      <c r="E44" s="318" t="s">
        <v>90</v>
      </c>
      <c r="F44" s="320">
        <v>74316475</v>
      </c>
      <c r="G44" s="319">
        <v>0</v>
      </c>
      <c r="H44" s="319">
        <v>0</v>
      </c>
      <c r="I44" s="319">
        <v>0</v>
      </c>
      <c r="J44" s="319">
        <v>0</v>
      </c>
      <c r="K44" s="320">
        <v>26000000</v>
      </c>
      <c r="L44" s="319">
        <v>0</v>
      </c>
      <c r="M44" s="320">
        <v>100316475</v>
      </c>
      <c r="N44" s="319">
        <v>0</v>
      </c>
      <c r="O44" s="320">
        <v>22090712</v>
      </c>
      <c r="P44" s="320">
        <v>22090712</v>
      </c>
      <c r="Q44" s="319">
        <v>0</v>
      </c>
      <c r="R44" s="320">
        <v>78225763</v>
      </c>
      <c r="S44" s="319">
        <v>0</v>
      </c>
      <c r="T44" s="320">
        <v>22090712</v>
      </c>
      <c r="U44" s="320">
        <v>22090712</v>
      </c>
      <c r="V44" s="320">
        <v>78225763</v>
      </c>
      <c r="W44" s="320">
        <v>17416046</v>
      </c>
      <c r="X44" s="319">
        <v>0</v>
      </c>
      <c r="Y44" s="320">
        <v>17416046</v>
      </c>
      <c r="Z44" s="320">
        <v>17416046</v>
      </c>
      <c r="AA44" s="320">
        <v>4674666</v>
      </c>
    </row>
    <row r="45" spans="1:27" ht="16.5" hidden="1" customHeight="1" x14ac:dyDescent="0.25">
      <c r="A45" s="318" t="s">
        <v>145</v>
      </c>
      <c r="B45" s="318" t="s">
        <v>144</v>
      </c>
      <c r="C45" s="318" t="s">
        <v>92</v>
      </c>
      <c r="D45" s="318" t="s">
        <v>111</v>
      </c>
      <c r="E45" s="318" t="s">
        <v>90</v>
      </c>
      <c r="F45" s="320">
        <v>272400000</v>
      </c>
      <c r="G45" s="319">
        <v>0</v>
      </c>
      <c r="H45" s="319">
        <v>0</v>
      </c>
      <c r="I45" s="319">
        <v>0</v>
      </c>
      <c r="J45" s="319">
        <v>0</v>
      </c>
      <c r="K45" s="319">
        <v>0</v>
      </c>
      <c r="L45" s="320">
        <v>82943000</v>
      </c>
      <c r="M45" s="320">
        <v>189457000</v>
      </c>
      <c r="N45" s="319">
        <v>0</v>
      </c>
      <c r="O45" s="320">
        <v>178500000</v>
      </c>
      <c r="P45" s="320">
        <v>178500000</v>
      </c>
      <c r="Q45" s="319">
        <v>0</v>
      </c>
      <c r="R45" s="320">
        <v>10957000</v>
      </c>
      <c r="S45" s="319">
        <v>0</v>
      </c>
      <c r="T45" s="320">
        <v>178500000</v>
      </c>
      <c r="U45" s="320">
        <v>178500000</v>
      </c>
      <c r="V45" s="320">
        <v>10957000</v>
      </c>
      <c r="W45" s="320">
        <v>149400000</v>
      </c>
      <c r="X45" s="319">
        <v>0</v>
      </c>
      <c r="Y45" s="320">
        <v>149400000</v>
      </c>
      <c r="Z45" s="320">
        <v>149400000</v>
      </c>
      <c r="AA45" s="320">
        <v>29100000</v>
      </c>
    </row>
    <row r="46" spans="1:27" ht="16.5" hidden="1" customHeight="1" x14ac:dyDescent="0.25">
      <c r="A46" s="318" t="s">
        <v>110</v>
      </c>
      <c r="B46" s="318" t="s">
        <v>143</v>
      </c>
      <c r="C46" s="318" t="s">
        <v>92</v>
      </c>
      <c r="D46" s="318" t="s">
        <v>142</v>
      </c>
      <c r="E46" s="318" t="s">
        <v>110</v>
      </c>
      <c r="F46" s="320">
        <v>139809600</v>
      </c>
      <c r="G46" s="319">
        <v>0</v>
      </c>
      <c r="H46" s="319">
        <v>0</v>
      </c>
      <c r="I46" s="319">
        <v>0</v>
      </c>
      <c r="J46" s="319">
        <v>0</v>
      </c>
      <c r="K46" s="319">
        <v>0</v>
      </c>
      <c r="L46" s="319">
        <v>0</v>
      </c>
      <c r="M46" s="320">
        <v>139809600</v>
      </c>
      <c r="N46" s="319">
        <v>0</v>
      </c>
      <c r="O46" s="320">
        <v>26396149</v>
      </c>
      <c r="P46" s="320">
        <v>26396149</v>
      </c>
      <c r="Q46" s="319">
        <v>0</v>
      </c>
      <c r="R46" s="320">
        <v>113413451</v>
      </c>
      <c r="S46" s="319">
        <v>0</v>
      </c>
      <c r="T46" s="320">
        <v>26396149</v>
      </c>
      <c r="U46" s="320">
        <v>26396149</v>
      </c>
      <c r="V46" s="320">
        <v>113413451</v>
      </c>
      <c r="W46" s="320">
        <v>26396149</v>
      </c>
      <c r="X46" s="319">
        <v>0</v>
      </c>
      <c r="Y46" s="320">
        <v>26175549</v>
      </c>
      <c r="Z46" s="320">
        <v>26175549</v>
      </c>
      <c r="AA46" s="320">
        <v>220600</v>
      </c>
    </row>
    <row r="47" spans="1:27" ht="16.5" customHeight="1" x14ac:dyDescent="0.25">
      <c r="A47" s="318" t="s">
        <v>110</v>
      </c>
      <c r="B47" s="318" t="s">
        <v>141</v>
      </c>
      <c r="C47" s="318" t="s">
        <v>92</v>
      </c>
      <c r="D47" s="318" t="s">
        <v>140</v>
      </c>
      <c r="E47" s="318" t="s">
        <v>110</v>
      </c>
      <c r="F47" s="320">
        <v>139809600</v>
      </c>
      <c r="G47" s="319">
        <v>0</v>
      </c>
      <c r="H47" s="319">
        <v>0</v>
      </c>
      <c r="I47" s="319">
        <v>0</v>
      </c>
      <c r="J47" s="319">
        <v>0</v>
      </c>
      <c r="K47" s="319">
        <v>0</v>
      </c>
      <c r="L47" s="319">
        <v>0</v>
      </c>
      <c r="M47" s="320">
        <v>139809600</v>
      </c>
      <c r="N47" s="319">
        <v>0</v>
      </c>
      <c r="O47" s="320">
        <v>26396149</v>
      </c>
      <c r="P47" s="320">
        <v>26396149</v>
      </c>
      <c r="Q47" s="319">
        <v>0</v>
      </c>
      <c r="R47" s="320">
        <v>113413451</v>
      </c>
      <c r="S47" s="319">
        <v>0</v>
      </c>
      <c r="T47" s="320">
        <v>26396149</v>
      </c>
      <c r="U47" s="320">
        <v>26396149</v>
      </c>
      <c r="V47" s="320">
        <v>113413451</v>
      </c>
      <c r="W47" s="320">
        <v>26396149</v>
      </c>
      <c r="X47" s="319">
        <v>0</v>
      </c>
      <c r="Y47" s="320">
        <v>26175549</v>
      </c>
      <c r="Z47" s="320">
        <v>26175549</v>
      </c>
      <c r="AA47" s="320">
        <v>220600</v>
      </c>
    </row>
    <row r="48" spans="1:27" ht="16.5" hidden="1" customHeight="1" x14ac:dyDescent="0.25">
      <c r="A48" s="318" t="s">
        <v>110</v>
      </c>
      <c r="B48" s="318" t="s">
        <v>139</v>
      </c>
      <c r="C48" s="318" t="s">
        <v>92</v>
      </c>
      <c r="D48" s="318" t="s">
        <v>138</v>
      </c>
      <c r="E48" s="318" t="s">
        <v>110</v>
      </c>
      <c r="F48" s="320">
        <v>139809600</v>
      </c>
      <c r="G48" s="319">
        <v>0</v>
      </c>
      <c r="H48" s="319">
        <v>0</v>
      </c>
      <c r="I48" s="319">
        <v>0</v>
      </c>
      <c r="J48" s="319">
        <v>0</v>
      </c>
      <c r="K48" s="319">
        <v>0</v>
      </c>
      <c r="L48" s="319">
        <v>0</v>
      </c>
      <c r="M48" s="320">
        <v>139809600</v>
      </c>
      <c r="N48" s="319">
        <v>0</v>
      </c>
      <c r="O48" s="320">
        <v>26396149</v>
      </c>
      <c r="P48" s="320">
        <v>26396149</v>
      </c>
      <c r="Q48" s="319">
        <v>0</v>
      </c>
      <c r="R48" s="320">
        <v>113413451</v>
      </c>
      <c r="S48" s="319">
        <v>0</v>
      </c>
      <c r="T48" s="320">
        <v>26396149</v>
      </c>
      <c r="U48" s="320">
        <v>26396149</v>
      </c>
      <c r="V48" s="320">
        <v>113413451</v>
      </c>
      <c r="W48" s="320">
        <v>26396149</v>
      </c>
      <c r="X48" s="319">
        <v>0</v>
      </c>
      <c r="Y48" s="320">
        <v>26175549</v>
      </c>
      <c r="Z48" s="320">
        <v>26175549</v>
      </c>
      <c r="AA48" s="320">
        <v>220600</v>
      </c>
    </row>
    <row r="49" spans="1:27" ht="16.5" hidden="1" customHeight="1" x14ac:dyDescent="0.25">
      <c r="A49" s="318" t="s">
        <v>137</v>
      </c>
      <c r="B49" s="318" t="s">
        <v>135</v>
      </c>
      <c r="C49" s="318" t="s">
        <v>92</v>
      </c>
      <c r="D49" s="318" t="s">
        <v>134</v>
      </c>
      <c r="E49" s="318" t="s">
        <v>90</v>
      </c>
      <c r="F49" s="320">
        <v>119809609</v>
      </c>
      <c r="G49" s="319">
        <v>0</v>
      </c>
      <c r="H49" s="319">
        <v>0</v>
      </c>
      <c r="I49" s="319">
        <v>0</v>
      </c>
      <c r="J49" s="319">
        <v>0</v>
      </c>
      <c r="K49" s="319">
        <v>0</v>
      </c>
      <c r="L49" s="319">
        <v>0</v>
      </c>
      <c r="M49" s="320">
        <v>119809609</v>
      </c>
      <c r="N49" s="319">
        <v>0</v>
      </c>
      <c r="O49" s="320">
        <v>26396149</v>
      </c>
      <c r="P49" s="320">
        <v>26396149</v>
      </c>
      <c r="Q49" s="319">
        <v>0</v>
      </c>
      <c r="R49" s="320">
        <v>93413460</v>
      </c>
      <c r="S49" s="319">
        <v>0</v>
      </c>
      <c r="T49" s="320">
        <v>26396149</v>
      </c>
      <c r="U49" s="320">
        <v>26396149</v>
      </c>
      <c r="V49" s="320">
        <v>93413460</v>
      </c>
      <c r="W49" s="320">
        <v>26396149</v>
      </c>
      <c r="X49" s="319">
        <v>0</v>
      </c>
      <c r="Y49" s="320">
        <v>26175549</v>
      </c>
      <c r="Z49" s="320">
        <v>26175549</v>
      </c>
      <c r="AA49" s="320">
        <v>220600</v>
      </c>
    </row>
    <row r="50" spans="1:27" ht="16.5" hidden="1" customHeight="1" x14ac:dyDescent="0.25">
      <c r="A50" s="318" t="s">
        <v>136</v>
      </c>
      <c r="B50" s="318" t="s">
        <v>135</v>
      </c>
      <c r="C50" s="318" t="s">
        <v>92</v>
      </c>
      <c r="D50" s="318" t="s">
        <v>134</v>
      </c>
      <c r="E50" s="318" t="s">
        <v>107</v>
      </c>
      <c r="F50" s="320">
        <v>19999991</v>
      </c>
      <c r="G50" s="319">
        <v>0</v>
      </c>
      <c r="H50" s="319">
        <v>0</v>
      </c>
      <c r="I50" s="319">
        <v>0</v>
      </c>
      <c r="J50" s="319">
        <v>0</v>
      </c>
      <c r="K50" s="319">
        <v>0</v>
      </c>
      <c r="L50" s="319">
        <v>0</v>
      </c>
      <c r="M50" s="320">
        <v>19999991</v>
      </c>
      <c r="N50" s="319">
        <v>0</v>
      </c>
      <c r="O50" s="319">
        <v>0</v>
      </c>
      <c r="P50" s="319">
        <v>0</v>
      </c>
      <c r="Q50" s="319">
        <v>0</v>
      </c>
      <c r="R50" s="320">
        <v>19999991</v>
      </c>
      <c r="S50" s="319">
        <v>0</v>
      </c>
      <c r="T50" s="319">
        <v>0</v>
      </c>
      <c r="U50" s="319">
        <v>0</v>
      </c>
      <c r="V50" s="320">
        <v>19999991</v>
      </c>
      <c r="W50" s="319">
        <v>0</v>
      </c>
      <c r="X50" s="319">
        <v>0</v>
      </c>
      <c r="Y50" s="319">
        <v>0</v>
      </c>
      <c r="Z50" s="319">
        <v>0</v>
      </c>
      <c r="AA50" s="319">
        <v>0</v>
      </c>
    </row>
    <row r="51" spans="1:27" ht="16.5" hidden="1" customHeight="1" x14ac:dyDescent="0.25">
      <c r="A51" s="318" t="s">
        <v>110</v>
      </c>
      <c r="B51" s="318" t="s">
        <v>133</v>
      </c>
      <c r="C51" s="318" t="s">
        <v>92</v>
      </c>
      <c r="D51" s="318" t="s">
        <v>132</v>
      </c>
      <c r="E51" s="318" t="s">
        <v>110</v>
      </c>
      <c r="F51" s="320">
        <v>16000000</v>
      </c>
      <c r="G51" s="319">
        <v>0</v>
      </c>
      <c r="H51" s="319">
        <v>0</v>
      </c>
      <c r="I51" s="319">
        <v>0</v>
      </c>
      <c r="J51" s="319">
        <v>0</v>
      </c>
      <c r="K51" s="320">
        <v>5937000</v>
      </c>
      <c r="L51" s="319">
        <v>0</v>
      </c>
      <c r="M51" s="320">
        <v>21937000</v>
      </c>
      <c r="N51" s="319">
        <v>0</v>
      </c>
      <c r="O51" s="320">
        <v>16000000</v>
      </c>
      <c r="P51" s="320">
        <v>16000000</v>
      </c>
      <c r="Q51" s="319">
        <v>0</v>
      </c>
      <c r="R51" s="320">
        <v>5937000</v>
      </c>
      <c r="S51" s="319">
        <v>0</v>
      </c>
      <c r="T51" s="320">
        <v>16000000</v>
      </c>
      <c r="U51" s="320">
        <v>16000000</v>
      </c>
      <c r="V51" s="320">
        <v>5937000</v>
      </c>
      <c r="W51" s="320">
        <v>12796231</v>
      </c>
      <c r="X51" s="319">
        <v>0</v>
      </c>
      <c r="Y51" s="320">
        <v>12796231</v>
      </c>
      <c r="Z51" s="320">
        <v>12796231</v>
      </c>
      <c r="AA51" s="320">
        <v>3203769</v>
      </c>
    </row>
    <row r="52" spans="1:27" ht="16.5" hidden="1" customHeight="1" x14ac:dyDescent="0.25">
      <c r="A52" s="318" t="s">
        <v>110</v>
      </c>
      <c r="B52" s="318" t="s">
        <v>131</v>
      </c>
      <c r="C52" s="318" t="s">
        <v>92</v>
      </c>
      <c r="D52" s="318" t="s">
        <v>130</v>
      </c>
      <c r="E52" s="318" t="s">
        <v>110</v>
      </c>
      <c r="F52" s="320">
        <v>16000000</v>
      </c>
      <c r="G52" s="319">
        <v>0</v>
      </c>
      <c r="H52" s="319">
        <v>0</v>
      </c>
      <c r="I52" s="319">
        <v>0</v>
      </c>
      <c r="J52" s="319">
        <v>0</v>
      </c>
      <c r="K52" s="320">
        <v>5937000</v>
      </c>
      <c r="L52" s="319">
        <v>0</v>
      </c>
      <c r="M52" s="320">
        <v>21937000</v>
      </c>
      <c r="N52" s="319">
        <v>0</v>
      </c>
      <c r="O52" s="320">
        <v>16000000</v>
      </c>
      <c r="P52" s="320">
        <v>16000000</v>
      </c>
      <c r="Q52" s="319">
        <v>0</v>
      </c>
      <c r="R52" s="320">
        <v>5937000</v>
      </c>
      <c r="S52" s="319">
        <v>0</v>
      </c>
      <c r="T52" s="320">
        <v>16000000</v>
      </c>
      <c r="U52" s="320">
        <v>16000000</v>
      </c>
      <c r="V52" s="320">
        <v>5937000</v>
      </c>
      <c r="W52" s="320">
        <v>12796231</v>
      </c>
      <c r="X52" s="319">
        <v>0</v>
      </c>
      <c r="Y52" s="320">
        <v>12796231</v>
      </c>
      <c r="Z52" s="320">
        <v>12796231</v>
      </c>
      <c r="AA52" s="320">
        <v>3203769</v>
      </c>
    </row>
    <row r="53" spans="1:27" ht="16.5" customHeight="1" x14ac:dyDescent="0.25">
      <c r="A53" s="318" t="s">
        <v>129</v>
      </c>
      <c r="B53" s="318" t="s">
        <v>128</v>
      </c>
      <c r="C53" s="318" t="s">
        <v>92</v>
      </c>
      <c r="D53" s="318" t="s">
        <v>127</v>
      </c>
      <c r="E53" s="318" t="s">
        <v>90</v>
      </c>
      <c r="F53" s="320">
        <v>16000000</v>
      </c>
      <c r="G53" s="319">
        <v>0</v>
      </c>
      <c r="H53" s="319">
        <v>0</v>
      </c>
      <c r="I53" s="319">
        <v>0</v>
      </c>
      <c r="J53" s="319">
        <v>0</v>
      </c>
      <c r="K53" s="320">
        <v>5937000</v>
      </c>
      <c r="L53" s="319">
        <v>0</v>
      </c>
      <c r="M53" s="320">
        <v>21937000</v>
      </c>
      <c r="N53" s="319">
        <v>0</v>
      </c>
      <c r="O53" s="320">
        <v>16000000</v>
      </c>
      <c r="P53" s="320">
        <v>16000000</v>
      </c>
      <c r="Q53" s="319">
        <v>0</v>
      </c>
      <c r="R53" s="320">
        <v>5937000</v>
      </c>
      <c r="S53" s="319">
        <v>0</v>
      </c>
      <c r="T53" s="320">
        <v>16000000</v>
      </c>
      <c r="U53" s="320">
        <v>16000000</v>
      </c>
      <c r="V53" s="320">
        <v>5937000</v>
      </c>
      <c r="W53" s="320">
        <v>12796231</v>
      </c>
      <c r="X53" s="319">
        <v>0</v>
      </c>
      <c r="Y53" s="320">
        <v>12796231</v>
      </c>
      <c r="Z53" s="320">
        <v>12796231</v>
      </c>
      <c r="AA53" s="320">
        <v>3203769</v>
      </c>
    </row>
    <row r="54" spans="1:27" ht="16.5" customHeight="1" x14ac:dyDescent="0.25">
      <c r="A54" s="318" t="s">
        <v>110</v>
      </c>
      <c r="B54" s="321" t="s">
        <v>126</v>
      </c>
      <c r="C54" s="321" t="s">
        <v>92</v>
      </c>
      <c r="D54" s="321" t="s">
        <v>125</v>
      </c>
      <c r="E54" s="321" t="s">
        <v>110</v>
      </c>
      <c r="F54" s="322">
        <v>2707137572</v>
      </c>
      <c r="G54" s="322">
        <v>3707326622.8200002</v>
      </c>
      <c r="H54" s="323">
        <v>0</v>
      </c>
      <c r="I54" s="323">
        <v>0</v>
      </c>
      <c r="J54" s="323">
        <v>0</v>
      </c>
      <c r="K54" s="322">
        <v>180013147</v>
      </c>
      <c r="L54" s="322">
        <v>180013147</v>
      </c>
      <c r="M54" s="322">
        <v>6414464194.8199997</v>
      </c>
      <c r="N54" s="323">
        <v>0</v>
      </c>
      <c r="O54" s="322">
        <v>3291931237</v>
      </c>
      <c r="P54" s="322">
        <v>3291931237</v>
      </c>
      <c r="Q54" s="323">
        <v>0</v>
      </c>
      <c r="R54" s="322">
        <v>3122532957.8200002</v>
      </c>
      <c r="S54" s="323">
        <v>0</v>
      </c>
      <c r="T54" s="322">
        <v>3053402904</v>
      </c>
      <c r="U54" s="322">
        <v>3053402904</v>
      </c>
      <c r="V54" s="322">
        <v>3361061290.8200002</v>
      </c>
      <c r="W54" s="322">
        <v>1739500861</v>
      </c>
      <c r="X54" s="323">
        <v>0</v>
      </c>
      <c r="Y54" s="322">
        <v>1712847526</v>
      </c>
      <c r="Z54" s="322">
        <v>1712847526</v>
      </c>
      <c r="AA54" s="320">
        <v>1340555378</v>
      </c>
    </row>
    <row r="55" spans="1:27" ht="16.5" hidden="1" customHeight="1" x14ac:dyDescent="0.25">
      <c r="A55" s="318" t="s">
        <v>110</v>
      </c>
      <c r="B55" s="318" t="s">
        <v>124</v>
      </c>
      <c r="C55" s="318" t="s">
        <v>92</v>
      </c>
      <c r="D55" s="318" t="s">
        <v>123</v>
      </c>
      <c r="E55" s="318" t="s">
        <v>110</v>
      </c>
      <c r="F55" s="320">
        <v>2707137572</v>
      </c>
      <c r="G55" s="320">
        <v>2767326622.8200002</v>
      </c>
      <c r="H55" s="319">
        <v>0</v>
      </c>
      <c r="I55" s="319">
        <v>0</v>
      </c>
      <c r="J55" s="319">
        <v>0</v>
      </c>
      <c r="K55" s="320">
        <v>180013147</v>
      </c>
      <c r="L55" s="320">
        <v>180013147</v>
      </c>
      <c r="M55" s="320">
        <v>5474464194.8199997</v>
      </c>
      <c r="N55" s="319">
        <v>0</v>
      </c>
      <c r="O55" s="320">
        <v>3291931237</v>
      </c>
      <c r="P55" s="320">
        <v>3291931237</v>
      </c>
      <c r="Q55" s="319">
        <v>0</v>
      </c>
      <c r="R55" s="320">
        <v>2182532957.8200002</v>
      </c>
      <c r="S55" s="319">
        <v>0</v>
      </c>
      <c r="T55" s="320">
        <v>3053402904</v>
      </c>
      <c r="U55" s="320">
        <v>3053402904</v>
      </c>
      <c r="V55" s="320">
        <v>2421061290.8200002</v>
      </c>
      <c r="W55" s="320">
        <v>1739500861</v>
      </c>
      <c r="X55" s="319">
        <v>0</v>
      </c>
      <c r="Y55" s="320">
        <v>1712847526</v>
      </c>
      <c r="Z55" s="320">
        <v>1712847526</v>
      </c>
      <c r="AA55" s="320">
        <v>1340555378</v>
      </c>
    </row>
    <row r="56" spans="1:27" hidden="1" x14ac:dyDescent="0.25">
      <c r="A56" s="318" t="s">
        <v>110</v>
      </c>
      <c r="B56" s="318" t="s">
        <v>423</v>
      </c>
      <c r="C56" s="318" t="s">
        <v>92</v>
      </c>
      <c r="D56" s="318" t="s">
        <v>424</v>
      </c>
      <c r="E56" s="318" t="s">
        <v>110</v>
      </c>
      <c r="F56" s="319">
        <v>0</v>
      </c>
      <c r="G56" s="320">
        <v>220300000</v>
      </c>
      <c r="H56" s="319">
        <v>0</v>
      </c>
      <c r="I56" s="319">
        <v>0</v>
      </c>
      <c r="J56" s="319">
        <v>0</v>
      </c>
      <c r="K56" s="319">
        <v>0</v>
      </c>
      <c r="L56" s="319">
        <v>0</v>
      </c>
      <c r="M56" s="320">
        <v>220300000</v>
      </c>
      <c r="N56" s="319">
        <v>0</v>
      </c>
      <c r="O56" s="319">
        <v>0</v>
      </c>
      <c r="P56" s="319">
        <v>0</v>
      </c>
      <c r="Q56" s="319">
        <v>0</v>
      </c>
      <c r="R56" s="320">
        <v>220300000</v>
      </c>
      <c r="S56" s="319">
        <v>0</v>
      </c>
      <c r="T56" s="319">
        <v>0</v>
      </c>
      <c r="U56" s="319">
        <v>0</v>
      </c>
      <c r="V56" s="320">
        <v>220300000</v>
      </c>
      <c r="W56" s="319">
        <v>0</v>
      </c>
      <c r="X56" s="319">
        <v>0</v>
      </c>
      <c r="Y56" s="319">
        <v>0</v>
      </c>
      <c r="Z56" s="319">
        <v>0</v>
      </c>
      <c r="AA56" s="319">
        <v>0</v>
      </c>
    </row>
    <row r="57" spans="1:27" ht="16.5" hidden="1" customHeight="1" x14ac:dyDescent="0.25">
      <c r="A57" s="318" t="s">
        <v>110</v>
      </c>
      <c r="B57" s="318" t="s">
        <v>425</v>
      </c>
      <c r="C57" s="318" t="s">
        <v>92</v>
      </c>
      <c r="D57" s="318" t="s">
        <v>426</v>
      </c>
      <c r="E57" s="318" t="s">
        <v>110</v>
      </c>
      <c r="F57" s="319">
        <v>0</v>
      </c>
      <c r="G57" s="320">
        <v>220300000</v>
      </c>
      <c r="H57" s="319">
        <v>0</v>
      </c>
      <c r="I57" s="319">
        <v>0</v>
      </c>
      <c r="J57" s="319">
        <v>0</v>
      </c>
      <c r="K57" s="319">
        <v>0</v>
      </c>
      <c r="L57" s="319">
        <v>0</v>
      </c>
      <c r="M57" s="320">
        <v>220300000</v>
      </c>
      <c r="N57" s="319">
        <v>0</v>
      </c>
      <c r="O57" s="319">
        <v>0</v>
      </c>
      <c r="P57" s="319">
        <v>0</v>
      </c>
      <c r="Q57" s="319">
        <v>0</v>
      </c>
      <c r="R57" s="320">
        <v>220300000</v>
      </c>
      <c r="S57" s="319">
        <v>0</v>
      </c>
      <c r="T57" s="319">
        <v>0</v>
      </c>
      <c r="U57" s="319">
        <v>0</v>
      </c>
      <c r="V57" s="320">
        <v>220300000</v>
      </c>
      <c r="W57" s="319">
        <v>0</v>
      </c>
      <c r="X57" s="319">
        <v>0</v>
      </c>
      <c r="Y57" s="319">
        <v>0</v>
      </c>
      <c r="Z57" s="319">
        <v>0</v>
      </c>
      <c r="AA57" s="319">
        <v>0</v>
      </c>
    </row>
    <row r="58" spans="1:27" ht="22.5" x14ac:dyDescent="0.25">
      <c r="A58" s="318" t="s">
        <v>427</v>
      </c>
      <c r="B58" s="329" t="s">
        <v>428</v>
      </c>
      <c r="C58" s="329" t="s">
        <v>92</v>
      </c>
      <c r="D58" s="329" t="s">
        <v>429</v>
      </c>
      <c r="E58" s="329" t="s">
        <v>430</v>
      </c>
      <c r="F58" s="330">
        <v>0</v>
      </c>
      <c r="G58" s="331">
        <v>150000000</v>
      </c>
      <c r="H58" s="330">
        <v>0</v>
      </c>
      <c r="I58" s="330">
        <v>0</v>
      </c>
      <c r="J58" s="330">
        <v>0</v>
      </c>
      <c r="K58" s="330">
        <v>0</v>
      </c>
      <c r="L58" s="330">
        <v>0</v>
      </c>
      <c r="M58" s="331">
        <v>150000000</v>
      </c>
      <c r="N58" s="330">
        <v>0</v>
      </c>
      <c r="O58" s="330">
        <v>0</v>
      </c>
      <c r="P58" s="330">
        <v>0</v>
      </c>
      <c r="Q58" s="330">
        <v>0</v>
      </c>
      <c r="R58" s="331">
        <v>150000000</v>
      </c>
      <c r="S58" s="330">
        <v>0</v>
      </c>
      <c r="T58" s="330">
        <v>0</v>
      </c>
      <c r="U58" s="330">
        <v>0</v>
      </c>
      <c r="V58" s="331">
        <v>150000000</v>
      </c>
      <c r="W58" s="330">
        <v>0</v>
      </c>
      <c r="X58" s="330">
        <v>0</v>
      </c>
      <c r="Y58" s="330">
        <v>0</v>
      </c>
      <c r="Z58" s="330">
        <v>0</v>
      </c>
      <c r="AA58" s="319">
        <v>0</v>
      </c>
    </row>
    <row r="59" spans="1:27" ht="22.5" x14ac:dyDescent="0.25">
      <c r="A59" s="318" t="s">
        <v>431</v>
      </c>
      <c r="B59" s="324" t="s">
        <v>432</v>
      </c>
      <c r="C59" s="324" t="s">
        <v>92</v>
      </c>
      <c r="D59" s="324" t="s">
        <v>433</v>
      </c>
      <c r="E59" s="324" t="s">
        <v>430</v>
      </c>
      <c r="F59" s="325">
        <v>0</v>
      </c>
      <c r="G59" s="326">
        <v>70300000</v>
      </c>
      <c r="H59" s="325">
        <v>0</v>
      </c>
      <c r="I59" s="325">
        <v>0</v>
      </c>
      <c r="J59" s="325">
        <v>0</v>
      </c>
      <c r="K59" s="325">
        <v>0</v>
      </c>
      <c r="L59" s="325">
        <v>0</v>
      </c>
      <c r="M59" s="326">
        <v>70300000</v>
      </c>
      <c r="N59" s="325">
        <v>0</v>
      </c>
      <c r="O59" s="325">
        <v>0</v>
      </c>
      <c r="P59" s="325">
        <v>0</v>
      </c>
      <c r="Q59" s="325">
        <v>0</v>
      </c>
      <c r="R59" s="326">
        <v>70300000</v>
      </c>
      <c r="S59" s="325">
        <v>0</v>
      </c>
      <c r="T59" s="325">
        <v>0</v>
      </c>
      <c r="U59" s="325">
        <v>0</v>
      </c>
      <c r="V59" s="326">
        <v>70300000</v>
      </c>
      <c r="W59" s="325">
        <v>0</v>
      </c>
      <c r="X59" s="325">
        <v>0</v>
      </c>
      <c r="Y59" s="325">
        <v>0</v>
      </c>
      <c r="Z59" s="325">
        <v>0</v>
      </c>
      <c r="AA59" s="319">
        <v>0</v>
      </c>
    </row>
    <row r="60" spans="1:27" ht="16.5" hidden="1" customHeight="1" x14ac:dyDescent="0.25">
      <c r="A60" s="318" t="s">
        <v>110</v>
      </c>
      <c r="B60" s="318" t="s">
        <v>112</v>
      </c>
      <c r="C60" s="318" t="s">
        <v>92</v>
      </c>
      <c r="D60" s="318" t="s">
        <v>111</v>
      </c>
      <c r="E60" s="318" t="s">
        <v>110</v>
      </c>
      <c r="F60" s="320">
        <v>2312728657</v>
      </c>
      <c r="G60" s="320">
        <v>2218757872.8200002</v>
      </c>
      <c r="H60" s="319">
        <v>0</v>
      </c>
      <c r="I60" s="319">
        <v>0</v>
      </c>
      <c r="J60" s="319">
        <v>0</v>
      </c>
      <c r="K60" s="320">
        <v>96013147</v>
      </c>
      <c r="L60" s="320">
        <v>84000000</v>
      </c>
      <c r="M60" s="320">
        <v>4543499676.8199997</v>
      </c>
      <c r="N60" s="319">
        <v>0</v>
      </c>
      <c r="O60" s="320">
        <v>2873715152</v>
      </c>
      <c r="P60" s="320">
        <v>2873715152</v>
      </c>
      <c r="Q60" s="319">
        <v>0</v>
      </c>
      <c r="R60" s="320">
        <v>1669784524.8199999</v>
      </c>
      <c r="S60" s="319">
        <v>0</v>
      </c>
      <c r="T60" s="320">
        <v>2635186819</v>
      </c>
      <c r="U60" s="320">
        <v>2635186819</v>
      </c>
      <c r="V60" s="320">
        <v>1908312857.8199999</v>
      </c>
      <c r="W60" s="320">
        <v>1622202782</v>
      </c>
      <c r="X60" s="319">
        <v>0</v>
      </c>
      <c r="Y60" s="320">
        <v>1595549447</v>
      </c>
      <c r="Z60" s="320">
        <v>1595549447</v>
      </c>
      <c r="AA60" s="320">
        <v>1039637372</v>
      </c>
    </row>
    <row r="61" spans="1:27" ht="16.5" hidden="1" customHeight="1" x14ac:dyDescent="0.25">
      <c r="A61" s="318" t="s">
        <v>110</v>
      </c>
      <c r="B61" s="318" t="s">
        <v>434</v>
      </c>
      <c r="C61" s="318" t="s">
        <v>92</v>
      </c>
      <c r="D61" s="318" t="s">
        <v>435</v>
      </c>
      <c r="E61" s="318" t="s">
        <v>110</v>
      </c>
      <c r="F61" s="319">
        <v>0</v>
      </c>
      <c r="G61" s="320">
        <v>940000000</v>
      </c>
      <c r="H61" s="319">
        <v>0</v>
      </c>
      <c r="I61" s="319">
        <v>0</v>
      </c>
      <c r="J61" s="319">
        <v>0</v>
      </c>
      <c r="K61" s="319">
        <v>0</v>
      </c>
      <c r="L61" s="319">
        <v>0</v>
      </c>
      <c r="M61" s="320">
        <v>940000000</v>
      </c>
      <c r="N61" s="319">
        <v>0</v>
      </c>
      <c r="O61" s="319">
        <v>0</v>
      </c>
      <c r="P61" s="319">
        <v>0</v>
      </c>
      <c r="Q61" s="319">
        <v>0</v>
      </c>
      <c r="R61" s="320">
        <v>940000000</v>
      </c>
      <c r="S61" s="319">
        <v>0</v>
      </c>
      <c r="T61" s="319">
        <v>0</v>
      </c>
      <c r="U61" s="319">
        <v>0</v>
      </c>
      <c r="V61" s="320">
        <v>940000000</v>
      </c>
      <c r="W61" s="319">
        <v>0</v>
      </c>
      <c r="X61" s="319">
        <v>0</v>
      </c>
      <c r="Y61" s="319">
        <v>0</v>
      </c>
      <c r="Z61" s="319">
        <v>0</v>
      </c>
      <c r="AA61" s="319">
        <v>0</v>
      </c>
    </row>
    <row r="62" spans="1:27" ht="16.5" hidden="1" customHeight="1" x14ac:dyDescent="0.25">
      <c r="A62" s="318" t="s">
        <v>110</v>
      </c>
      <c r="B62" s="318" t="s">
        <v>436</v>
      </c>
      <c r="C62" s="318" t="s">
        <v>92</v>
      </c>
      <c r="D62" s="318" t="s">
        <v>437</v>
      </c>
      <c r="E62" s="318" t="s">
        <v>110</v>
      </c>
      <c r="F62" s="319">
        <v>0</v>
      </c>
      <c r="G62" s="320">
        <v>940000000</v>
      </c>
      <c r="H62" s="319">
        <v>0</v>
      </c>
      <c r="I62" s="319">
        <v>0</v>
      </c>
      <c r="J62" s="319">
        <v>0</v>
      </c>
      <c r="K62" s="319">
        <v>0</v>
      </c>
      <c r="L62" s="319">
        <v>0</v>
      </c>
      <c r="M62" s="320">
        <v>940000000</v>
      </c>
      <c r="N62" s="319">
        <v>0</v>
      </c>
      <c r="O62" s="319">
        <v>0</v>
      </c>
      <c r="P62" s="319">
        <v>0</v>
      </c>
      <c r="Q62" s="319">
        <v>0</v>
      </c>
      <c r="R62" s="320">
        <v>940000000</v>
      </c>
      <c r="S62" s="319">
        <v>0</v>
      </c>
      <c r="T62" s="319">
        <v>0</v>
      </c>
      <c r="U62" s="319">
        <v>0</v>
      </c>
      <c r="V62" s="320">
        <v>940000000</v>
      </c>
      <c r="W62" s="319">
        <v>0</v>
      </c>
      <c r="X62" s="319">
        <v>0</v>
      </c>
      <c r="Y62" s="319">
        <v>0</v>
      </c>
      <c r="Z62" s="319">
        <v>0</v>
      </c>
      <c r="AA62" s="319">
        <v>0</v>
      </c>
    </row>
    <row r="63" spans="1:27" ht="16.5" hidden="1" customHeight="1" x14ac:dyDescent="0.25">
      <c r="A63" s="318" t="s">
        <v>110</v>
      </c>
      <c r="B63" s="318" t="s">
        <v>438</v>
      </c>
      <c r="C63" s="318" t="s">
        <v>92</v>
      </c>
      <c r="D63" s="318" t="s">
        <v>439</v>
      </c>
      <c r="E63" s="318" t="s">
        <v>110</v>
      </c>
      <c r="F63" s="319">
        <v>0</v>
      </c>
      <c r="G63" s="320">
        <v>940000000</v>
      </c>
      <c r="H63" s="319">
        <v>0</v>
      </c>
      <c r="I63" s="319">
        <v>0</v>
      </c>
      <c r="J63" s="319">
        <v>0</v>
      </c>
      <c r="K63" s="319">
        <v>0</v>
      </c>
      <c r="L63" s="319">
        <v>0</v>
      </c>
      <c r="M63" s="320">
        <v>940000000</v>
      </c>
      <c r="N63" s="319">
        <v>0</v>
      </c>
      <c r="O63" s="319">
        <v>0</v>
      </c>
      <c r="P63" s="319">
        <v>0</v>
      </c>
      <c r="Q63" s="319">
        <v>0</v>
      </c>
      <c r="R63" s="320">
        <v>940000000</v>
      </c>
      <c r="S63" s="319">
        <v>0</v>
      </c>
      <c r="T63" s="319">
        <v>0</v>
      </c>
      <c r="U63" s="319">
        <v>0</v>
      </c>
      <c r="V63" s="320">
        <v>940000000</v>
      </c>
      <c r="W63" s="319">
        <v>0</v>
      </c>
      <c r="X63" s="319">
        <v>0</v>
      </c>
      <c r="Y63" s="319">
        <v>0</v>
      </c>
      <c r="Z63" s="319">
        <v>0</v>
      </c>
      <c r="AA63" s="319">
        <v>0</v>
      </c>
    </row>
    <row r="64" spans="1:27" ht="16.5" customHeight="1" x14ac:dyDescent="0.25">
      <c r="A64" s="318" t="s">
        <v>440</v>
      </c>
      <c r="B64" s="343" t="s">
        <v>441</v>
      </c>
      <c r="C64" s="343" t="s">
        <v>92</v>
      </c>
      <c r="D64" s="343" t="s">
        <v>442</v>
      </c>
      <c r="E64" s="343" t="s">
        <v>430</v>
      </c>
      <c r="F64" s="344">
        <v>0</v>
      </c>
      <c r="G64" s="345">
        <v>940000000</v>
      </c>
      <c r="H64" s="344">
        <v>0</v>
      </c>
      <c r="I64" s="344">
        <v>0</v>
      </c>
      <c r="J64" s="344">
        <v>0</v>
      </c>
      <c r="K64" s="344">
        <v>0</v>
      </c>
      <c r="L64" s="344">
        <v>0</v>
      </c>
      <c r="M64" s="345">
        <v>940000000</v>
      </c>
      <c r="N64" s="344">
        <v>0</v>
      </c>
      <c r="O64" s="344">
        <v>0</v>
      </c>
      <c r="P64" s="344">
        <v>0</v>
      </c>
      <c r="Q64" s="344">
        <v>0</v>
      </c>
      <c r="R64" s="345">
        <v>940000000</v>
      </c>
      <c r="S64" s="344">
        <v>0</v>
      </c>
      <c r="T64" s="344">
        <v>0</v>
      </c>
      <c r="U64" s="344">
        <v>0</v>
      </c>
      <c r="V64" s="345">
        <v>940000000</v>
      </c>
      <c r="W64" s="344">
        <v>0</v>
      </c>
      <c r="X64" s="344">
        <v>0</v>
      </c>
      <c r="Y64" s="344">
        <v>0</v>
      </c>
      <c r="Z64" s="344">
        <v>0</v>
      </c>
      <c r="AA64" s="319">
        <v>0</v>
      </c>
    </row>
    <row r="65" spans="1:27" hidden="1" x14ac:dyDescent="0.25">
      <c r="A65" s="318" t="s">
        <v>110</v>
      </c>
      <c r="B65" s="318" t="s">
        <v>122</v>
      </c>
      <c r="C65" s="318" t="s">
        <v>92</v>
      </c>
      <c r="D65" s="318" t="s">
        <v>121</v>
      </c>
      <c r="E65" s="318" t="s">
        <v>110</v>
      </c>
      <c r="F65" s="320">
        <v>2707137572</v>
      </c>
      <c r="G65" s="320">
        <v>2547026622.8200002</v>
      </c>
      <c r="H65" s="319">
        <v>0</v>
      </c>
      <c r="I65" s="319">
        <v>0</v>
      </c>
      <c r="J65" s="319">
        <v>0</v>
      </c>
      <c r="K65" s="320">
        <v>180013147</v>
      </c>
      <c r="L65" s="320">
        <v>180013147</v>
      </c>
      <c r="M65" s="320">
        <v>5254164194.8199997</v>
      </c>
      <c r="N65" s="319">
        <v>0</v>
      </c>
      <c r="O65" s="320">
        <v>3291931237</v>
      </c>
      <c r="P65" s="320">
        <v>3291931237</v>
      </c>
      <c r="Q65" s="319">
        <v>0</v>
      </c>
      <c r="R65" s="320">
        <v>1962232957.8199999</v>
      </c>
      <c r="S65" s="319">
        <v>0</v>
      </c>
      <c r="T65" s="320">
        <v>3053402904</v>
      </c>
      <c r="U65" s="320">
        <v>3053402904</v>
      </c>
      <c r="V65" s="320">
        <v>2200761290.8200002</v>
      </c>
      <c r="W65" s="320">
        <v>1739500861</v>
      </c>
      <c r="X65" s="319">
        <v>0</v>
      </c>
      <c r="Y65" s="320">
        <v>1712847526</v>
      </c>
      <c r="Z65" s="320">
        <v>1712847526</v>
      </c>
      <c r="AA65" s="320">
        <v>1340555378</v>
      </c>
    </row>
    <row r="66" spans="1:27" ht="22.5" x14ac:dyDescent="0.25">
      <c r="A66" s="318" t="s">
        <v>120</v>
      </c>
      <c r="B66" s="324" t="s">
        <v>119</v>
      </c>
      <c r="C66" s="324" t="s">
        <v>92</v>
      </c>
      <c r="D66" s="324" t="s">
        <v>118</v>
      </c>
      <c r="E66" s="324" t="s">
        <v>90</v>
      </c>
      <c r="F66" s="326">
        <v>62800427</v>
      </c>
      <c r="G66" s="326">
        <v>150000000</v>
      </c>
      <c r="H66" s="325">
        <v>0</v>
      </c>
      <c r="I66" s="325">
        <v>0</v>
      </c>
      <c r="J66" s="325">
        <v>0</v>
      </c>
      <c r="K66" s="325">
        <v>0</v>
      </c>
      <c r="L66" s="326">
        <v>23000000</v>
      </c>
      <c r="M66" s="326">
        <v>189800427</v>
      </c>
      <c r="N66" s="325">
        <v>0</v>
      </c>
      <c r="O66" s="326">
        <v>32452194</v>
      </c>
      <c r="P66" s="326">
        <v>32452194</v>
      </c>
      <c r="Q66" s="325">
        <v>0</v>
      </c>
      <c r="R66" s="326">
        <v>157348233</v>
      </c>
      <c r="S66" s="325">
        <v>0</v>
      </c>
      <c r="T66" s="326">
        <v>32452194</v>
      </c>
      <c r="U66" s="326">
        <v>32452194</v>
      </c>
      <c r="V66" s="326">
        <v>157348233</v>
      </c>
      <c r="W66" s="326">
        <v>4452194</v>
      </c>
      <c r="X66" s="325">
        <v>0</v>
      </c>
      <c r="Y66" s="326">
        <v>4452194</v>
      </c>
      <c r="Z66" s="326">
        <v>4452194</v>
      </c>
      <c r="AA66" s="320">
        <v>28000000</v>
      </c>
    </row>
    <row r="67" spans="1:27" ht="22.5" x14ac:dyDescent="0.25">
      <c r="A67" s="318" t="s">
        <v>117</v>
      </c>
      <c r="B67" s="329" t="s">
        <v>114</v>
      </c>
      <c r="C67" s="329" t="s">
        <v>92</v>
      </c>
      <c r="D67" s="329" t="s">
        <v>116</v>
      </c>
      <c r="E67" s="329" t="s">
        <v>90</v>
      </c>
      <c r="F67" s="331">
        <v>226483488</v>
      </c>
      <c r="G67" s="330">
        <v>0</v>
      </c>
      <c r="H67" s="330">
        <v>0</v>
      </c>
      <c r="I67" s="330">
        <v>0</v>
      </c>
      <c r="J67" s="330">
        <v>0</v>
      </c>
      <c r="K67" s="330">
        <v>0</v>
      </c>
      <c r="L67" s="331">
        <v>73013147</v>
      </c>
      <c r="M67" s="331">
        <v>153470341</v>
      </c>
      <c r="N67" s="330">
        <v>0</v>
      </c>
      <c r="O67" s="331">
        <v>153470341</v>
      </c>
      <c r="P67" s="331">
        <v>153470341</v>
      </c>
      <c r="Q67" s="330">
        <v>0</v>
      </c>
      <c r="R67" s="330">
        <v>0</v>
      </c>
      <c r="S67" s="330">
        <v>0</v>
      </c>
      <c r="T67" s="331">
        <v>153470341</v>
      </c>
      <c r="U67" s="331">
        <v>153470341</v>
      </c>
      <c r="V67" s="330">
        <v>0</v>
      </c>
      <c r="W67" s="331">
        <v>38367585</v>
      </c>
      <c r="X67" s="330">
        <v>0</v>
      </c>
      <c r="Y67" s="331">
        <v>38367585</v>
      </c>
      <c r="Z67" s="331">
        <v>38367585</v>
      </c>
      <c r="AA67" s="320">
        <v>115102756</v>
      </c>
    </row>
    <row r="68" spans="1:27" ht="22.5" x14ac:dyDescent="0.25">
      <c r="A68" s="318" t="s">
        <v>115</v>
      </c>
      <c r="B68" s="324" t="s">
        <v>114</v>
      </c>
      <c r="C68" s="324" t="s">
        <v>92</v>
      </c>
      <c r="D68" s="324" t="s">
        <v>113</v>
      </c>
      <c r="E68" s="324" t="s">
        <v>90</v>
      </c>
      <c r="F68" s="326">
        <v>105125000</v>
      </c>
      <c r="G68" s="326">
        <v>178268750</v>
      </c>
      <c r="H68" s="325">
        <v>0</v>
      </c>
      <c r="I68" s="325">
        <v>0</v>
      </c>
      <c r="J68" s="325">
        <v>0</v>
      </c>
      <c r="K68" s="326">
        <v>84000000</v>
      </c>
      <c r="L68" s="325">
        <v>0</v>
      </c>
      <c r="M68" s="326">
        <v>367393750</v>
      </c>
      <c r="N68" s="325">
        <v>0</v>
      </c>
      <c r="O68" s="326">
        <v>232293550</v>
      </c>
      <c r="P68" s="326">
        <v>232293550</v>
      </c>
      <c r="Q68" s="325">
        <v>0</v>
      </c>
      <c r="R68" s="326">
        <v>135100200</v>
      </c>
      <c r="S68" s="325">
        <v>0</v>
      </c>
      <c r="T68" s="326">
        <v>232293550</v>
      </c>
      <c r="U68" s="326">
        <v>232293550</v>
      </c>
      <c r="V68" s="326">
        <v>135100200</v>
      </c>
      <c r="W68" s="326">
        <v>74478300</v>
      </c>
      <c r="X68" s="325">
        <v>0</v>
      </c>
      <c r="Y68" s="326">
        <v>74478300</v>
      </c>
      <c r="Z68" s="326">
        <v>74478300</v>
      </c>
      <c r="AA68" s="320">
        <v>157815250</v>
      </c>
    </row>
    <row r="69" spans="1:27" x14ac:dyDescent="0.25">
      <c r="A69" s="318" t="s">
        <v>109</v>
      </c>
      <c r="B69" s="343" t="s">
        <v>108</v>
      </c>
      <c r="C69" s="343" t="s">
        <v>92</v>
      </c>
      <c r="D69" s="343" t="s">
        <v>104</v>
      </c>
      <c r="E69" s="343" t="s">
        <v>107</v>
      </c>
      <c r="F69" s="345">
        <v>10000009</v>
      </c>
      <c r="G69" s="344">
        <v>0</v>
      </c>
      <c r="H69" s="344">
        <v>0</v>
      </c>
      <c r="I69" s="344">
        <v>0</v>
      </c>
      <c r="J69" s="344">
        <v>0</v>
      </c>
      <c r="K69" s="344">
        <v>0</v>
      </c>
      <c r="L69" s="344">
        <v>0</v>
      </c>
      <c r="M69" s="345">
        <v>10000009</v>
      </c>
      <c r="N69" s="344">
        <v>0</v>
      </c>
      <c r="O69" s="345">
        <v>10000000</v>
      </c>
      <c r="P69" s="345">
        <v>10000000</v>
      </c>
      <c r="Q69" s="344">
        <v>0</v>
      </c>
      <c r="R69" s="344">
        <v>9</v>
      </c>
      <c r="S69" s="344">
        <v>0</v>
      </c>
      <c r="T69" s="345">
        <v>10000000</v>
      </c>
      <c r="U69" s="345">
        <v>10000000</v>
      </c>
      <c r="V69" s="344">
        <v>9</v>
      </c>
      <c r="W69" s="345">
        <v>10000000</v>
      </c>
      <c r="X69" s="344">
        <v>0</v>
      </c>
      <c r="Y69" s="345">
        <v>10000000</v>
      </c>
      <c r="Z69" s="345">
        <v>10000000</v>
      </c>
      <c r="AA69" s="319">
        <v>0</v>
      </c>
    </row>
    <row r="70" spans="1:27" x14ac:dyDescent="0.25">
      <c r="A70" s="318" t="s">
        <v>106</v>
      </c>
      <c r="B70" s="343" t="s">
        <v>105</v>
      </c>
      <c r="C70" s="343" t="s">
        <v>92</v>
      </c>
      <c r="D70" s="343" t="s">
        <v>104</v>
      </c>
      <c r="E70" s="343" t="s">
        <v>90</v>
      </c>
      <c r="F70" s="345">
        <v>20916668</v>
      </c>
      <c r="G70" s="345">
        <v>129083323</v>
      </c>
      <c r="H70" s="344">
        <v>0</v>
      </c>
      <c r="I70" s="344">
        <v>0</v>
      </c>
      <c r="J70" s="344">
        <v>0</v>
      </c>
      <c r="K70" s="344">
        <v>0</v>
      </c>
      <c r="L70" s="344">
        <v>0</v>
      </c>
      <c r="M70" s="345">
        <v>149999991</v>
      </c>
      <c r="N70" s="344">
        <v>0</v>
      </c>
      <c r="O70" s="345">
        <v>20000000</v>
      </c>
      <c r="P70" s="345">
        <v>20000000</v>
      </c>
      <c r="Q70" s="344">
        <v>0</v>
      </c>
      <c r="R70" s="345">
        <v>129999991</v>
      </c>
      <c r="S70" s="344">
        <v>0</v>
      </c>
      <c r="T70" s="345">
        <v>20000000</v>
      </c>
      <c r="U70" s="345">
        <v>20000000</v>
      </c>
      <c r="V70" s="345">
        <v>129999991</v>
      </c>
      <c r="W70" s="345">
        <v>20000000</v>
      </c>
      <c r="X70" s="344">
        <v>0</v>
      </c>
      <c r="Y70" s="345">
        <v>20000000</v>
      </c>
      <c r="Z70" s="345">
        <v>20000000</v>
      </c>
      <c r="AA70" s="319">
        <v>0</v>
      </c>
    </row>
    <row r="71" spans="1:27" x14ac:dyDescent="0.25">
      <c r="A71" s="318" t="s">
        <v>103</v>
      </c>
      <c r="B71" s="324" t="s">
        <v>102</v>
      </c>
      <c r="C71" s="324" t="s">
        <v>92</v>
      </c>
      <c r="D71" s="324" t="s">
        <v>101</v>
      </c>
      <c r="E71" s="324" t="s">
        <v>90</v>
      </c>
      <c r="F71" s="326">
        <v>1382074573</v>
      </c>
      <c r="G71" s="326">
        <v>709978630</v>
      </c>
      <c r="H71" s="325">
        <v>0</v>
      </c>
      <c r="I71" s="325">
        <v>0</v>
      </c>
      <c r="J71" s="325">
        <v>0</v>
      </c>
      <c r="K71" s="325">
        <v>0</v>
      </c>
      <c r="L71" s="326">
        <v>84000000</v>
      </c>
      <c r="M71" s="326">
        <v>2008053203</v>
      </c>
      <c r="N71" s="325">
        <v>0</v>
      </c>
      <c r="O71" s="326">
        <v>1252553610</v>
      </c>
      <c r="P71" s="326">
        <v>1252553610</v>
      </c>
      <c r="Q71" s="325">
        <v>0</v>
      </c>
      <c r="R71" s="326">
        <v>755499593</v>
      </c>
      <c r="S71" s="325">
        <v>0</v>
      </c>
      <c r="T71" s="326">
        <v>1092932777</v>
      </c>
      <c r="U71" s="326">
        <v>1092932777</v>
      </c>
      <c r="V71" s="326">
        <v>915120426</v>
      </c>
      <c r="W71" s="326">
        <v>742959832</v>
      </c>
      <c r="X71" s="325">
        <v>0</v>
      </c>
      <c r="Y71" s="326">
        <v>723957331</v>
      </c>
      <c r="Z71" s="326">
        <v>723957331</v>
      </c>
      <c r="AA71" s="320">
        <v>368975446</v>
      </c>
    </row>
    <row r="72" spans="1:27" x14ac:dyDescent="0.25">
      <c r="A72" s="318" t="s">
        <v>100</v>
      </c>
      <c r="B72" s="338" t="s">
        <v>99</v>
      </c>
      <c r="C72" s="338" t="s">
        <v>92</v>
      </c>
      <c r="D72" s="338" t="s">
        <v>98</v>
      </c>
      <c r="E72" s="338" t="s">
        <v>90</v>
      </c>
      <c r="F72" s="339">
        <v>312133332</v>
      </c>
      <c r="G72" s="339">
        <v>510999995</v>
      </c>
      <c r="H72" s="340">
        <v>0</v>
      </c>
      <c r="I72" s="340">
        <v>0</v>
      </c>
      <c r="J72" s="340">
        <v>0</v>
      </c>
      <c r="K72" s="340">
        <v>0</v>
      </c>
      <c r="L72" s="340">
        <v>0</v>
      </c>
      <c r="M72" s="339">
        <v>823133327</v>
      </c>
      <c r="N72" s="340">
        <v>0</v>
      </c>
      <c r="O72" s="339">
        <v>406124542</v>
      </c>
      <c r="P72" s="339">
        <v>406124542</v>
      </c>
      <c r="Q72" s="340">
        <v>0</v>
      </c>
      <c r="R72" s="339">
        <v>417008785</v>
      </c>
      <c r="S72" s="340">
        <v>0</v>
      </c>
      <c r="T72" s="339">
        <v>363467042</v>
      </c>
      <c r="U72" s="339">
        <v>363467042</v>
      </c>
      <c r="V72" s="339">
        <v>459666285</v>
      </c>
      <c r="W72" s="339">
        <v>213006285</v>
      </c>
      <c r="X72" s="340">
        <v>0</v>
      </c>
      <c r="Y72" s="339">
        <v>210188785</v>
      </c>
      <c r="Z72" s="339">
        <v>210188785</v>
      </c>
      <c r="AA72" s="320">
        <v>153278257</v>
      </c>
    </row>
    <row r="73" spans="1:27" x14ac:dyDescent="0.25">
      <c r="A73" s="318" t="s">
        <v>97</v>
      </c>
      <c r="B73" s="329" t="s">
        <v>96</v>
      </c>
      <c r="C73" s="329" t="s">
        <v>92</v>
      </c>
      <c r="D73" s="329" t="s">
        <v>95</v>
      </c>
      <c r="E73" s="329" t="s">
        <v>90</v>
      </c>
      <c r="F73" s="331">
        <v>203516512</v>
      </c>
      <c r="G73" s="331">
        <v>493333488</v>
      </c>
      <c r="H73" s="330">
        <v>0</v>
      </c>
      <c r="I73" s="330">
        <v>0</v>
      </c>
      <c r="J73" s="330">
        <v>0</v>
      </c>
      <c r="K73" s="331">
        <v>73013147</v>
      </c>
      <c r="L73" s="330">
        <v>0</v>
      </c>
      <c r="M73" s="331">
        <v>769863147</v>
      </c>
      <c r="N73" s="330">
        <v>0</v>
      </c>
      <c r="O73" s="331">
        <v>503617000</v>
      </c>
      <c r="P73" s="331">
        <v>503617000</v>
      </c>
      <c r="Q73" s="330">
        <v>0</v>
      </c>
      <c r="R73" s="331">
        <v>266246147</v>
      </c>
      <c r="S73" s="330">
        <v>0</v>
      </c>
      <c r="T73" s="331">
        <v>467367000</v>
      </c>
      <c r="U73" s="331">
        <v>467367000</v>
      </c>
      <c r="V73" s="331">
        <v>302496147</v>
      </c>
      <c r="W73" s="331">
        <v>249366667</v>
      </c>
      <c r="X73" s="330">
        <v>0</v>
      </c>
      <c r="Y73" s="331">
        <v>244533333</v>
      </c>
      <c r="Z73" s="331">
        <v>244533333</v>
      </c>
      <c r="AA73" s="320">
        <v>222833667</v>
      </c>
    </row>
    <row r="74" spans="1:27" x14ac:dyDescent="0.25">
      <c r="A74" s="318" t="s">
        <v>94</v>
      </c>
      <c r="B74" s="333" t="s">
        <v>93</v>
      </c>
      <c r="C74" s="333" t="s">
        <v>92</v>
      </c>
      <c r="D74" s="333" t="s">
        <v>91</v>
      </c>
      <c r="E74" s="333" t="s">
        <v>90</v>
      </c>
      <c r="F74" s="334">
        <v>384087563</v>
      </c>
      <c r="G74" s="334">
        <v>375362436.81999999</v>
      </c>
      <c r="H74" s="335">
        <v>0</v>
      </c>
      <c r="I74" s="335">
        <v>0</v>
      </c>
      <c r="J74" s="335">
        <v>0</v>
      </c>
      <c r="K74" s="334">
        <v>23000000</v>
      </c>
      <c r="L74" s="335">
        <v>0</v>
      </c>
      <c r="M74" s="334">
        <v>782449999.82000005</v>
      </c>
      <c r="N74" s="335">
        <v>0</v>
      </c>
      <c r="O74" s="334">
        <v>681420000</v>
      </c>
      <c r="P74" s="334">
        <v>681420000</v>
      </c>
      <c r="Q74" s="335">
        <v>0</v>
      </c>
      <c r="R74" s="334">
        <v>101029999.81999999</v>
      </c>
      <c r="S74" s="335">
        <v>0</v>
      </c>
      <c r="T74" s="334">
        <v>681420000</v>
      </c>
      <c r="U74" s="334">
        <v>681420000</v>
      </c>
      <c r="V74" s="334">
        <v>101029999.81999999</v>
      </c>
      <c r="W74" s="334">
        <v>386869998</v>
      </c>
      <c r="X74" s="335">
        <v>0</v>
      </c>
      <c r="Y74" s="334">
        <v>386869998</v>
      </c>
      <c r="Z74" s="334">
        <v>386869998</v>
      </c>
      <c r="AA74" s="320">
        <v>294550002</v>
      </c>
    </row>
    <row r="76" spans="1:27" x14ac:dyDescent="0.25">
      <c r="D76" s="327" t="s">
        <v>276</v>
      </c>
      <c r="E76" s="327"/>
      <c r="F76" s="327"/>
      <c r="G76" s="327"/>
      <c r="H76" s="327"/>
      <c r="I76" s="327"/>
      <c r="J76" s="327"/>
      <c r="K76" s="327"/>
      <c r="L76" s="327"/>
      <c r="M76" s="328">
        <f>+M59+M66+M68+M71</f>
        <v>2635547380</v>
      </c>
      <c r="N76" s="328">
        <f t="shared" ref="N76:Z76" si="0">+N59+N66+N68+N71</f>
        <v>0</v>
      </c>
      <c r="O76" s="328">
        <f t="shared" si="0"/>
        <v>1517299354</v>
      </c>
      <c r="P76" s="328">
        <f t="shared" si="0"/>
        <v>1517299354</v>
      </c>
      <c r="Q76" s="328">
        <f t="shared" si="0"/>
        <v>0</v>
      </c>
      <c r="R76" s="328">
        <f t="shared" si="0"/>
        <v>1118248026</v>
      </c>
      <c r="S76" s="328">
        <f t="shared" si="0"/>
        <v>0</v>
      </c>
      <c r="T76" s="328">
        <f t="shared" si="0"/>
        <v>1357678521</v>
      </c>
      <c r="U76" s="328">
        <f>+U59+U66+U68+U71</f>
        <v>1357678521</v>
      </c>
      <c r="V76" s="328">
        <f t="shared" si="0"/>
        <v>1277868859</v>
      </c>
      <c r="W76" s="328">
        <f t="shared" si="0"/>
        <v>821890326</v>
      </c>
      <c r="X76" s="328">
        <f t="shared" si="0"/>
        <v>0</v>
      </c>
      <c r="Y76" s="328">
        <f t="shared" si="0"/>
        <v>802887825</v>
      </c>
      <c r="Z76" s="328">
        <f t="shared" si="0"/>
        <v>802887825</v>
      </c>
    </row>
    <row r="77" spans="1:27" x14ac:dyDescent="0.25">
      <c r="D77" s="346" t="s">
        <v>278</v>
      </c>
      <c r="E77" s="346"/>
      <c r="F77" s="346"/>
      <c r="G77" s="346"/>
      <c r="H77" s="346"/>
      <c r="I77" s="346"/>
      <c r="J77" s="346"/>
      <c r="K77" s="346"/>
      <c r="L77" s="346"/>
      <c r="M77" s="347">
        <f>+M64+M69+M70</f>
        <v>1100000000</v>
      </c>
      <c r="N77" s="347">
        <f t="shared" ref="N77:Z77" si="1">+N64+N69+N70</f>
        <v>0</v>
      </c>
      <c r="O77" s="347">
        <f t="shared" si="1"/>
        <v>30000000</v>
      </c>
      <c r="P77" s="347">
        <f t="shared" si="1"/>
        <v>30000000</v>
      </c>
      <c r="Q77" s="347">
        <f t="shared" si="1"/>
        <v>0</v>
      </c>
      <c r="R77" s="347">
        <f t="shared" si="1"/>
        <v>1070000000</v>
      </c>
      <c r="S77" s="347">
        <f t="shared" si="1"/>
        <v>0</v>
      </c>
      <c r="T77" s="347">
        <f t="shared" si="1"/>
        <v>30000000</v>
      </c>
      <c r="U77" s="347">
        <f t="shared" si="1"/>
        <v>30000000</v>
      </c>
      <c r="V77" s="347">
        <f t="shared" si="1"/>
        <v>1070000000</v>
      </c>
      <c r="W77" s="347">
        <f t="shared" si="1"/>
        <v>30000000</v>
      </c>
      <c r="X77" s="347">
        <f t="shared" si="1"/>
        <v>0</v>
      </c>
      <c r="Y77" s="347">
        <f t="shared" si="1"/>
        <v>30000000</v>
      </c>
      <c r="Z77" s="347">
        <f t="shared" si="1"/>
        <v>30000000</v>
      </c>
    </row>
    <row r="78" spans="1:27" x14ac:dyDescent="0.25">
      <c r="D78" s="297" t="s">
        <v>277</v>
      </c>
      <c r="E78" s="297"/>
      <c r="F78" s="297"/>
      <c r="G78" s="297"/>
      <c r="H78" s="297"/>
      <c r="I78" s="297"/>
      <c r="J78" s="297"/>
      <c r="K78" s="297"/>
      <c r="L78" s="297"/>
      <c r="M78" s="332">
        <f>+M58+M67+M73</f>
        <v>1073333488</v>
      </c>
      <c r="N78" s="332">
        <f t="shared" ref="N78:Z78" si="2">+N58+N67+N73</f>
        <v>0</v>
      </c>
      <c r="O78" s="332">
        <f t="shared" si="2"/>
        <v>657087341</v>
      </c>
      <c r="P78" s="332">
        <f t="shared" si="2"/>
        <v>657087341</v>
      </c>
      <c r="Q78" s="332">
        <f t="shared" si="2"/>
        <v>0</v>
      </c>
      <c r="R78" s="332">
        <f t="shared" si="2"/>
        <v>416246147</v>
      </c>
      <c r="S78" s="332">
        <f t="shared" si="2"/>
        <v>0</v>
      </c>
      <c r="T78" s="332">
        <f t="shared" si="2"/>
        <v>620837341</v>
      </c>
      <c r="U78" s="332">
        <f t="shared" si="2"/>
        <v>620837341</v>
      </c>
      <c r="V78" s="332">
        <f t="shared" si="2"/>
        <v>452496147</v>
      </c>
      <c r="W78" s="332">
        <f t="shared" si="2"/>
        <v>287734252</v>
      </c>
      <c r="X78" s="332">
        <f t="shared" si="2"/>
        <v>0</v>
      </c>
      <c r="Y78" s="332">
        <f t="shared" si="2"/>
        <v>282900918</v>
      </c>
      <c r="Z78" s="332">
        <f t="shared" si="2"/>
        <v>282900918</v>
      </c>
    </row>
    <row r="79" spans="1:27" x14ac:dyDescent="0.25">
      <c r="D79" s="341" t="s">
        <v>279</v>
      </c>
      <c r="E79" s="341"/>
      <c r="F79" s="341"/>
      <c r="G79" s="341"/>
      <c r="H79" s="341"/>
      <c r="I79" s="341"/>
      <c r="J79" s="341"/>
      <c r="K79" s="341"/>
      <c r="L79" s="341"/>
      <c r="M79" s="342">
        <f>+M72</f>
        <v>823133327</v>
      </c>
      <c r="N79" s="342">
        <f t="shared" ref="N79:Z79" si="3">+N72</f>
        <v>0</v>
      </c>
      <c r="O79" s="342">
        <f t="shared" si="3"/>
        <v>406124542</v>
      </c>
      <c r="P79" s="342">
        <f t="shared" si="3"/>
        <v>406124542</v>
      </c>
      <c r="Q79" s="342">
        <f t="shared" si="3"/>
        <v>0</v>
      </c>
      <c r="R79" s="342">
        <f t="shared" si="3"/>
        <v>417008785</v>
      </c>
      <c r="S79" s="342">
        <f t="shared" si="3"/>
        <v>0</v>
      </c>
      <c r="T79" s="342">
        <f t="shared" si="3"/>
        <v>363467042</v>
      </c>
      <c r="U79" s="342">
        <f>+U72</f>
        <v>363467042</v>
      </c>
      <c r="V79" s="342">
        <f t="shared" si="3"/>
        <v>459666285</v>
      </c>
      <c r="W79" s="342">
        <f t="shared" si="3"/>
        <v>213006285</v>
      </c>
      <c r="X79" s="342">
        <f t="shared" si="3"/>
        <v>0</v>
      </c>
      <c r="Y79" s="342">
        <f t="shared" si="3"/>
        <v>210188785</v>
      </c>
      <c r="Z79" s="342">
        <f t="shared" si="3"/>
        <v>210188785</v>
      </c>
    </row>
    <row r="80" spans="1:27" x14ac:dyDescent="0.25">
      <c r="D80" s="336" t="s">
        <v>280</v>
      </c>
      <c r="E80" s="336"/>
      <c r="F80" s="336"/>
      <c r="G80" s="336"/>
      <c r="H80" s="336"/>
      <c r="I80" s="336"/>
      <c r="J80" s="336"/>
      <c r="K80" s="336"/>
      <c r="L80" s="336"/>
      <c r="M80" s="337">
        <f>+M74</f>
        <v>782449999.82000005</v>
      </c>
      <c r="N80" s="337">
        <f t="shared" ref="N80:Z80" si="4">+N74</f>
        <v>0</v>
      </c>
      <c r="O80" s="337">
        <f t="shared" si="4"/>
        <v>681420000</v>
      </c>
      <c r="P80" s="337">
        <f t="shared" si="4"/>
        <v>681420000</v>
      </c>
      <c r="Q80" s="337">
        <f t="shared" si="4"/>
        <v>0</v>
      </c>
      <c r="R80" s="337">
        <f t="shared" si="4"/>
        <v>101029999.81999999</v>
      </c>
      <c r="S80" s="337">
        <f t="shared" si="4"/>
        <v>0</v>
      </c>
      <c r="T80" s="337">
        <f t="shared" si="4"/>
        <v>681420000</v>
      </c>
      <c r="U80" s="337">
        <f t="shared" si="4"/>
        <v>681420000</v>
      </c>
      <c r="V80" s="337">
        <f t="shared" si="4"/>
        <v>101029999.81999999</v>
      </c>
      <c r="W80" s="337">
        <f t="shared" si="4"/>
        <v>386869998</v>
      </c>
      <c r="X80" s="337">
        <f t="shared" si="4"/>
        <v>0</v>
      </c>
      <c r="Y80" s="337">
        <f t="shared" si="4"/>
        <v>386869998</v>
      </c>
      <c r="Z80" s="337">
        <f t="shared" si="4"/>
        <v>386869998</v>
      </c>
    </row>
    <row r="82" spans="13:26" x14ac:dyDescent="0.25">
      <c r="M82" s="352">
        <f>SUM(M76:M80)</f>
        <v>6414464194.8199997</v>
      </c>
      <c r="N82" s="352">
        <f t="shared" ref="N82:U82" si="5">SUM(N76:N80)</f>
        <v>0</v>
      </c>
      <c r="O82" s="352">
        <f t="shared" si="5"/>
        <v>3291931237</v>
      </c>
      <c r="P82" s="352">
        <f t="shared" si="5"/>
        <v>3291931237</v>
      </c>
      <c r="Q82" s="352">
        <f t="shared" si="5"/>
        <v>0</v>
      </c>
      <c r="R82" s="352">
        <f t="shared" si="5"/>
        <v>3122532957.8200002</v>
      </c>
      <c r="S82" s="352">
        <f t="shared" si="5"/>
        <v>0</v>
      </c>
      <c r="T82" s="352">
        <f t="shared" si="5"/>
        <v>3053402904</v>
      </c>
      <c r="U82" s="352">
        <f t="shared" si="5"/>
        <v>3053402904</v>
      </c>
      <c r="Z82" s="353">
        <f>U82/M82</f>
        <v>0.47601838770349292</v>
      </c>
    </row>
  </sheetData>
  <mergeCells count="6">
    <mergeCell ref="A6:AA6"/>
    <mergeCell ref="A1:AA1"/>
    <mergeCell ref="A2:AA2"/>
    <mergeCell ref="A3:AA3"/>
    <mergeCell ref="A4:AA4"/>
    <mergeCell ref="A5:AA5"/>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B80"/>
  <sheetViews>
    <sheetView topLeftCell="B66" zoomScaleNormal="100" workbookViewId="0">
      <selection activeCell="U76" sqref="U76:U80"/>
    </sheetView>
  </sheetViews>
  <sheetFormatPr baseColWidth="10" defaultRowHeight="14.25" x14ac:dyDescent="0.2"/>
  <cols>
    <col min="1" max="1" width="0" style="71" hidden="1" customWidth="1"/>
    <col min="2" max="2" width="11" style="71"/>
    <col min="3" max="3" width="17" style="71" hidden="1" customWidth="1"/>
    <col min="4" max="4" width="29.25" style="71" customWidth="1"/>
    <col min="5" max="5" width="7.75" style="71" hidden="1" customWidth="1"/>
    <col min="6" max="7" width="11.875" style="71" hidden="1" customWidth="1"/>
    <col min="8" max="8" width="10.625" style="71" hidden="1" customWidth="1"/>
    <col min="9" max="9" width="10.75" style="71" hidden="1" customWidth="1"/>
    <col min="10" max="10" width="9.75" style="71" hidden="1" customWidth="1"/>
    <col min="11" max="12" width="10.625" style="71" hidden="1" customWidth="1"/>
    <col min="13" max="13" width="16.625" style="71" customWidth="1"/>
    <col min="14" max="20" width="16.625" style="71" hidden="1" customWidth="1"/>
    <col min="21" max="21" width="16.625" style="71" customWidth="1"/>
    <col min="22" max="24" width="16.625" style="71" hidden="1" customWidth="1"/>
    <col min="25" max="25" width="14.875" style="71" hidden="1" customWidth="1"/>
    <col min="26" max="26" width="16.625" style="71" customWidth="1"/>
    <col min="27" max="27" width="0" style="71" hidden="1" customWidth="1"/>
    <col min="28" max="28" width="20.5" style="71" customWidth="1"/>
    <col min="29" max="16384" width="11" style="71"/>
  </cols>
  <sheetData>
    <row r="1" spans="1:28" ht="15" x14ac:dyDescent="0.2">
      <c r="A1" s="456" t="s">
        <v>270</v>
      </c>
      <c r="B1" s="456"/>
      <c r="C1" s="456"/>
      <c r="D1" s="456"/>
      <c r="E1" s="456"/>
      <c r="F1" s="456"/>
      <c r="G1" s="456"/>
      <c r="H1" s="456"/>
      <c r="I1" s="456"/>
      <c r="J1" s="456"/>
      <c r="K1" s="456"/>
      <c r="L1" s="456"/>
      <c r="M1" s="456"/>
      <c r="N1" s="456"/>
      <c r="O1" s="456"/>
      <c r="P1" s="456"/>
      <c r="Q1" s="456"/>
      <c r="R1" s="456"/>
      <c r="S1" s="456"/>
      <c r="T1" s="456"/>
      <c r="U1" s="456"/>
      <c r="V1" s="456"/>
      <c r="W1" s="456"/>
      <c r="X1" s="456"/>
      <c r="Y1" s="456"/>
      <c r="Z1" s="456"/>
      <c r="AA1" s="456"/>
      <c r="AB1" s="241"/>
    </row>
    <row r="2" spans="1:28" x14ac:dyDescent="0.2">
      <c r="A2" s="457" t="s">
        <v>269</v>
      </c>
      <c r="B2" s="457"/>
      <c r="C2" s="457"/>
      <c r="D2" s="457"/>
      <c r="E2" s="457"/>
      <c r="F2" s="457"/>
      <c r="G2" s="457"/>
      <c r="H2" s="457"/>
      <c r="I2" s="457"/>
      <c r="J2" s="457"/>
      <c r="K2" s="457"/>
      <c r="L2" s="457"/>
      <c r="M2" s="457"/>
      <c r="N2" s="457"/>
      <c r="O2" s="457"/>
      <c r="P2" s="457"/>
      <c r="Q2" s="457"/>
      <c r="R2" s="457"/>
      <c r="S2" s="457"/>
      <c r="T2" s="457"/>
      <c r="U2" s="457"/>
      <c r="V2" s="457"/>
      <c r="W2" s="457"/>
      <c r="X2" s="457"/>
      <c r="Y2" s="457"/>
      <c r="Z2" s="457"/>
      <c r="AA2" s="457"/>
      <c r="AB2" s="250"/>
    </row>
    <row r="3" spans="1:28" x14ac:dyDescent="0.2">
      <c r="A3" s="457" t="s">
        <v>268</v>
      </c>
      <c r="B3" s="457"/>
      <c r="C3" s="457"/>
      <c r="D3" s="457"/>
      <c r="E3" s="457"/>
      <c r="F3" s="457"/>
      <c r="G3" s="457"/>
      <c r="H3" s="457"/>
      <c r="I3" s="457"/>
      <c r="J3" s="457"/>
      <c r="K3" s="457"/>
      <c r="L3" s="457"/>
      <c r="M3" s="457"/>
      <c r="N3" s="457"/>
      <c r="O3" s="457"/>
      <c r="P3" s="457"/>
      <c r="Q3" s="457"/>
      <c r="R3" s="457"/>
      <c r="S3" s="457"/>
      <c r="T3" s="457"/>
      <c r="U3" s="457"/>
      <c r="V3" s="457"/>
      <c r="W3" s="457"/>
      <c r="X3" s="457"/>
      <c r="Y3" s="457"/>
      <c r="Z3" s="457"/>
      <c r="AA3" s="457"/>
      <c r="AB3" s="250"/>
    </row>
    <row r="4" spans="1:28" ht="15" x14ac:dyDescent="0.2">
      <c r="A4" s="457" t="s">
        <v>420</v>
      </c>
      <c r="B4" s="457"/>
      <c r="C4" s="457"/>
      <c r="D4" s="457"/>
      <c r="E4" s="457"/>
      <c r="F4" s="457"/>
      <c r="G4" s="457"/>
      <c r="H4" s="457"/>
      <c r="I4" s="457"/>
      <c r="J4" s="457"/>
      <c r="K4" s="457"/>
      <c r="L4" s="457"/>
      <c r="M4" s="457"/>
      <c r="N4" s="457"/>
      <c r="O4" s="457"/>
      <c r="P4" s="457"/>
      <c r="Q4" s="457"/>
      <c r="R4" s="457"/>
      <c r="S4" s="457"/>
      <c r="T4" s="457"/>
      <c r="U4" s="457"/>
      <c r="V4" s="457"/>
      <c r="W4" s="457"/>
      <c r="X4" s="457"/>
      <c r="Y4" s="457"/>
      <c r="Z4" s="457"/>
      <c r="AA4" s="457"/>
      <c r="AB4" s="241"/>
    </row>
    <row r="5" spans="1:28" x14ac:dyDescent="0.2">
      <c r="A5" s="457" t="s">
        <v>421</v>
      </c>
      <c r="B5" s="457"/>
      <c r="C5" s="457"/>
      <c r="D5" s="457"/>
      <c r="E5" s="457"/>
      <c r="F5" s="457"/>
      <c r="G5" s="457"/>
      <c r="H5" s="457"/>
      <c r="I5" s="457"/>
      <c r="J5" s="457"/>
      <c r="K5" s="457"/>
      <c r="L5" s="457"/>
      <c r="M5" s="457"/>
      <c r="N5" s="457"/>
      <c r="O5" s="457"/>
      <c r="P5" s="457"/>
      <c r="Q5" s="457"/>
      <c r="R5" s="457"/>
      <c r="S5" s="457"/>
      <c r="T5" s="457"/>
      <c r="U5" s="457"/>
      <c r="V5" s="457"/>
      <c r="W5" s="457"/>
      <c r="X5" s="457"/>
      <c r="Y5" s="457"/>
      <c r="Z5" s="457"/>
      <c r="AA5" s="457"/>
      <c r="AB5" s="250"/>
    </row>
    <row r="6" spans="1:28" ht="52.5" x14ac:dyDescent="0.2">
      <c r="A6" s="246" t="s">
        <v>265</v>
      </c>
      <c r="B6" s="246"/>
      <c r="C6" s="246"/>
      <c r="D6" s="246"/>
      <c r="E6" s="246"/>
      <c r="F6" s="246"/>
      <c r="G6" s="246"/>
      <c r="H6" s="246"/>
      <c r="I6" s="246"/>
      <c r="J6" s="246"/>
      <c r="K6" s="246"/>
      <c r="L6" s="246"/>
      <c r="M6" s="244" t="s">
        <v>422</v>
      </c>
      <c r="N6" s="244"/>
      <c r="O6" s="244"/>
      <c r="P6" s="244" t="s">
        <v>272</v>
      </c>
      <c r="Q6" s="244"/>
      <c r="R6" s="244"/>
      <c r="S6" s="244"/>
      <c r="T6" s="244"/>
      <c r="U6" s="244" t="s">
        <v>273</v>
      </c>
      <c r="V6" s="244"/>
      <c r="W6" s="244"/>
      <c r="X6" s="244"/>
      <c r="Y6" s="244"/>
      <c r="Z6" s="244" t="s">
        <v>274</v>
      </c>
      <c r="AA6" s="246"/>
      <c r="AB6" s="250"/>
    </row>
    <row r="7" spans="1:28" ht="21" x14ac:dyDescent="0.2">
      <c r="A7" s="265" t="s">
        <v>264</v>
      </c>
      <c r="B7" s="265" t="s">
        <v>263</v>
      </c>
      <c r="C7" s="265" t="s">
        <v>262</v>
      </c>
      <c r="D7" s="265" t="s">
        <v>261</v>
      </c>
      <c r="E7" s="265" t="s">
        <v>260</v>
      </c>
      <c r="F7" s="265" t="s">
        <v>259</v>
      </c>
      <c r="G7" s="265" t="s">
        <v>258</v>
      </c>
      <c r="H7" s="265" t="s">
        <v>257</v>
      </c>
      <c r="I7" s="265" t="s">
        <v>256</v>
      </c>
      <c r="J7" s="265" t="s">
        <v>255</v>
      </c>
      <c r="K7" s="265" t="s">
        <v>254</v>
      </c>
      <c r="L7" s="265" t="s">
        <v>253</v>
      </c>
      <c r="M7" s="265" t="s">
        <v>252</v>
      </c>
      <c r="N7" s="265" t="s">
        <v>251</v>
      </c>
      <c r="O7" s="265" t="s">
        <v>250</v>
      </c>
      <c r="P7" s="265" t="s">
        <v>249</v>
      </c>
      <c r="Q7" s="265" t="s">
        <v>248</v>
      </c>
      <c r="R7" s="265" t="s">
        <v>247</v>
      </c>
      <c r="S7" s="265" t="s">
        <v>246</v>
      </c>
      <c r="T7" s="265" t="s">
        <v>245</v>
      </c>
      <c r="U7" s="265" t="s">
        <v>244</v>
      </c>
      <c r="V7" s="265" t="s">
        <v>243</v>
      </c>
      <c r="W7" s="265" t="s">
        <v>242</v>
      </c>
      <c r="X7" s="265" t="s">
        <v>241</v>
      </c>
      <c r="Y7" s="265" t="s">
        <v>240</v>
      </c>
      <c r="Z7" s="265" t="s">
        <v>239</v>
      </c>
      <c r="AA7" s="265" t="s">
        <v>238</v>
      </c>
      <c r="AB7" s="241"/>
    </row>
    <row r="8" spans="1:28" ht="21" x14ac:dyDescent="0.2">
      <c r="A8" s="245" t="s">
        <v>416</v>
      </c>
      <c r="B8" s="245" t="s">
        <v>415</v>
      </c>
      <c r="C8" s="245" t="s">
        <v>92</v>
      </c>
      <c r="D8" s="245" t="s">
        <v>414</v>
      </c>
      <c r="E8" s="245" t="s">
        <v>413</v>
      </c>
      <c r="F8" s="262">
        <v>0</v>
      </c>
      <c r="G8" s="262">
        <v>0</v>
      </c>
      <c r="H8" s="262">
        <v>0</v>
      </c>
      <c r="I8" s="262">
        <v>0</v>
      </c>
      <c r="J8" s="262">
        <v>0</v>
      </c>
      <c r="K8" s="260">
        <v>10000000</v>
      </c>
      <c r="L8" s="262">
        <v>0</v>
      </c>
      <c r="M8" s="260">
        <v>10000000</v>
      </c>
      <c r="N8" s="262">
        <v>0</v>
      </c>
      <c r="O8" s="260">
        <v>1112562</v>
      </c>
      <c r="P8" s="260">
        <v>1112562</v>
      </c>
      <c r="Q8" s="262">
        <v>0</v>
      </c>
      <c r="R8" s="260">
        <v>8887438</v>
      </c>
      <c r="S8" s="262">
        <v>0</v>
      </c>
      <c r="T8" s="260">
        <v>1112562</v>
      </c>
      <c r="U8" s="260">
        <v>1112562</v>
      </c>
      <c r="V8" s="260">
        <v>8887438</v>
      </c>
      <c r="W8" s="260">
        <v>1112562</v>
      </c>
      <c r="X8" s="262">
        <v>0</v>
      </c>
      <c r="Y8" s="260">
        <v>1112562</v>
      </c>
      <c r="Z8" s="260">
        <v>1112562</v>
      </c>
      <c r="AA8" s="262">
        <v>0</v>
      </c>
      <c r="AB8" s="241"/>
    </row>
    <row r="9" spans="1:28" s="293" customFormat="1" ht="15" x14ac:dyDescent="0.2">
      <c r="A9" s="289" t="s">
        <v>110</v>
      </c>
      <c r="B9" s="289" t="s">
        <v>237</v>
      </c>
      <c r="C9" s="289" t="s">
        <v>92</v>
      </c>
      <c r="D9" s="289" t="s">
        <v>236</v>
      </c>
      <c r="E9" s="289" t="s">
        <v>110</v>
      </c>
      <c r="F9" s="290">
        <v>5040000000</v>
      </c>
      <c r="G9" s="290">
        <v>3707326622.8200002</v>
      </c>
      <c r="H9" s="291">
        <v>0</v>
      </c>
      <c r="I9" s="291">
        <v>0</v>
      </c>
      <c r="J9" s="291">
        <v>0</v>
      </c>
      <c r="K9" s="290">
        <v>272956147</v>
      </c>
      <c r="L9" s="290">
        <v>272956147</v>
      </c>
      <c r="M9" s="290">
        <v>8747326622.8199997</v>
      </c>
      <c r="N9" s="291">
        <v>0</v>
      </c>
      <c r="O9" s="290">
        <v>3601651929</v>
      </c>
      <c r="P9" s="290">
        <v>3601651929</v>
      </c>
      <c r="Q9" s="291">
        <v>0</v>
      </c>
      <c r="R9" s="290">
        <v>5145674693.8199997</v>
      </c>
      <c r="S9" s="291">
        <v>0</v>
      </c>
      <c r="T9" s="290">
        <v>3459661278</v>
      </c>
      <c r="U9" s="290">
        <v>3459661278</v>
      </c>
      <c r="V9" s="290">
        <v>5287665344.8199997</v>
      </c>
      <c r="W9" s="290">
        <v>2265496318</v>
      </c>
      <c r="X9" s="291">
        <v>0</v>
      </c>
      <c r="Y9" s="290">
        <v>2198363469</v>
      </c>
      <c r="Z9" s="290">
        <v>2198363469</v>
      </c>
      <c r="AA9" s="290">
        <v>1261297809</v>
      </c>
      <c r="AB9" s="292"/>
    </row>
    <row r="10" spans="1:28" s="298" customFormat="1" ht="15" x14ac:dyDescent="0.2">
      <c r="A10" s="294" t="s">
        <v>110</v>
      </c>
      <c r="B10" s="294" t="s">
        <v>235</v>
      </c>
      <c r="C10" s="294" t="s">
        <v>92</v>
      </c>
      <c r="D10" s="294" t="s">
        <v>234</v>
      </c>
      <c r="E10" s="294" t="s">
        <v>110</v>
      </c>
      <c r="F10" s="295">
        <v>2332862428</v>
      </c>
      <c r="G10" s="296">
        <v>0</v>
      </c>
      <c r="H10" s="296">
        <v>0</v>
      </c>
      <c r="I10" s="296">
        <v>0</v>
      </c>
      <c r="J10" s="296">
        <v>0</v>
      </c>
      <c r="K10" s="295">
        <v>92943000</v>
      </c>
      <c r="L10" s="295">
        <v>92943000</v>
      </c>
      <c r="M10" s="295">
        <v>2332862428</v>
      </c>
      <c r="N10" s="296">
        <v>0</v>
      </c>
      <c r="O10" s="295">
        <v>1219464230</v>
      </c>
      <c r="P10" s="295">
        <v>1219464230</v>
      </c>
      <c r="Q10" s="296">
        <v>0</v>
      </c>
      <c r="R10" s="295">
        <v>1113398198</v>
      </c>
      <c r="S10" s="296">
        <v>0</v>
      </c>
      <c r="T10" s="295">
        <v>1156323754</v>
      </c>
      <c r="U10" s="295">
        <v>1156323754</v>
      </c>
      <c r="V10" s="295">
        <v>1176538674</v>
      </c>
      <c r="W10" s="295">
        <v>864865815</v>
      </c>
      <c r="X10" s="296">
        <v>0</v>
      </c>
      <c r="Y10" s="295">
        <v>813702966</v>
      </c>
      <c r="Z10" s="295">
        <v>813702966</v>
      </c>
      <c r="AA10" s="295">
        <v>342620788</v>
      </c>
      <c r="AB10" s="297"/>
    </row>
    <row r="11" spans="1:28" s="269" customFormat="1" ht="15" x14ac:dyDescent="0.2">
      <c r="A11" s="266" t="s">
        <v>110</v>
      </c>
      <c r="B11" s="266" t="s">
        <v>233</v>
      </c>
      <c r="C11" s="266" t="s">
        <v>92</v>
      </c>
      <c r="D11" s="266" t="s">
        <v>232</v>
      </c>
      <c r="E11" s="266" t="s">
        <v>110</v>
      </c>
      <c r="F11" s="267">
        <v>1388561517</v>
      </c>
      <c r="G11" s="268">
        <v>0</v>
      </c>
      <c r="H11" s="268">
        <v>0</v>
      </c>
      <c r="I11" s="268">
        <v>0</v>
      </c>
      <c r="J11" s="268">
        <v>0</v>
      </c>
      <c r="K11" s="267">
        <v>36006000</v>
      </c>
      <c r="L11" s="268">
        <v>0</v>
      </c>
      <c r="M11" s="267">
        <v>1424567517</v>
      </c>
      <c r="N11" s="268">
        <v>0</v>
      </c>
      <c r="O11" s="267">
        <v>576028834</v>
      </c>
      <c r="P11" s="267">
        <v>576028834</v>
      </c>
      <c r="Q11" s="268">
        <v>0</v>
      </c>
      <c r="R11" s="267">
        <v>848538683</v>
      </c>
      <c r="S11" s="268">
        <v>0</v>
      </c>
      <c r="T11" s="267">
        <v>576028834</v>
      </c>
      <c r="U11" s="267">
        <v>576028834</v>
      </c>
      <c r="V11" s="267">
        <v>848538683</v>
      </c>
      <c r="W11" s="267">
        <v>575926674</v>
      </c>
      <c r="X11" s="268">
        <v>0</v>
      </c>
      <c r="Y11" s="267">
        <v>551159974</v>
      </c>
      <c r="Z11" s="267">
        <v>551159974</v>
      </c>
      <c r="AA11" s="267">
        <v>24868860</v>
      </c>
      <c r="AB11" s="270"/>
    </row>
    <row r="12" spans="1:28" ht="15" hidden="1" x14ac:dyDescent="0.2">
      <c r="A12" s="245" t="s">
        <v>110</v>
      </c>
      <c r="B12" s="245" t="s">
        <v>231</v>
      </c>
      <c r="C12" s="245" t="s">
        <v>92</v>
      </c>
      <c r="D12" s="245" t="s">
        <v>230</v>
      </c>
      <c r="E12" s="245" t="s">
        <v>110</v>
      </c>
      <c r="F12" s="260">
        <v>1388561517</v>
      </c>
      <c r="G12" s="262">
        <v>0</v>
      </c>
      <c r="H12" s="262">
        <v>0</v>
      </c>
      <c r="I12" s="262">
        <v>0</v>
      </c>
      <c r="J12" s="262">
        <v>0</v>
      </c>
      <c r="K12" s="260">
        <v>36006000</v>
      </c>
      <c r="L12" s="262">
        <v>0</v>
      </c>
      <c r="M12" s="260">
        <v>1424567517</v>
      </c>
      <c r="N12" s="262">
        <v>0</v>
      </c>
      <c r="O12" s="260">
        <v>576028834</v>
      </c>
      <c r="P12" s="260">
        <v>576028834</v>
      </c>
      <c r="Q12" s="262">
        <v>0</v>
      </c>
      <c r="R12" s="260">
        <v>848538683</v>
      </c>
      <c r="S12" s="262">
        <v>0</v>
      </c>
      <c r="T12" s="260">
        <v>576028834</v>
      </c>
      <c r="U12" s="260">
        <v>576028834</v>
      </c>
      <c r="V12" s="260">
        <v>848538683</v>
      </c>
      <c r="W12" s="260">
        <v>575926674</v>
      </c>
      <c r="X12" s="262">
        <v>0</v>
      </c>
      <c r="Y12" s="260">
        <v>551159974</v>
      </c>
      <c r="Z12" s="260">
        <v>551159974</v>
      </c>
      <c r="AA12" s="260">
        <v>24868860</v>
      </c>
      <c r="AB12" s="270"/>
    </row>
    <row r="13" spans="1:28" ht="15" hidden="1" x14ac:dyDescent="0.2">
      <c r="A13" s="245" t="s">
        <v>110</v>
      </c>
      <c r="B13" s="245" t="s">
        <v>229</v>
      </c>
      <c r="C13" s="245" t="s">
        <v>92</v>
      </c>
      <c r="D13" s="245" t="s">
        <v>228</v>
      </c>
      <c r="E13" s="245" t="s">
        <v>110</v>
      </c>
      <c r="F13" s="260">
        <v>986057546</v>
      </c>
      <c r="G13" s="262">
        <v>0</v>
      </c>
      <c r="H13" s="262">
        <v>0</v>
      </c>
      <c r="I13" s="262">
        <v>0</v>
      </c>
      <c r="J13" s="262">
        <v>0</v>
      </c>
      <c r="K13" s="260">
        <v>22850000</v>
      </c>
      <c r="L13" s="262">
        <v>0</v>
      </c>
      <c r="M13" s="260">
        <v>1008907546</v>
      </c>
      <c r="N13" s="262">
        <v>0</v>
      </c>
      <c r="O13" s="260">
        <v>437524018</v>
      </c>
      <c r="P13" s="260">
        <v>437524018</v>
      </c>
      <c r="Q13" s="262">
        <v>0</v>
      </c>
      <c r="R13" s="260">
        <v>571383528</v>
      </c>
      <c r="S13" s="262">
        <v>0</v>
      </c>
      <c r="T13" s="260">
        <v>437524018</v>
      </c>
      <c r="U13" s="260">
        <v>437524018</v>
      </c>
      <c r="V13" s="260">
        <v>571383528</v>
      </c>
      <c r="W13" s="260">
        <v>437524018</v>
      </c>
      <c r="X13" s="262">
        <v>0</v>
      </c>
      <c r="Y13" s="260">
        <v>437524018</v>
      </c>
      <c r="Z13" s="260">
        <v>437524018</v>
      </c>
      <c r="AA13" s="262">
        <v>0</v>
      </c>
      <c r="AB13" s="270"/>
    </row>
    <row r="14" spans="1:28" ht="21" hidden="1" x14ac:dyDescent="0.2">
      <c r="A14" s="245" t="s">
        <v>110</v>
      </c>
      <c r="B14" s="245" t="s">
        <v>227</v>
      </c>
      <c r="C14" s="245" t="s">
        <v>92</v>
      </c>
      <c r="D14" s="245" t="s">
        <v>226</v>
      </c>
      <c r="E14" s="245" t="s">
        <v>110</v>
      </c>
      <c r="F14" s="260">
        <v>976294600</v>
      </c>
      <c r="G14" s="262">
        <v>0</v>
      </c>
      <c r="H14" s="262">
        <v>0</v>
      </c>
      <c r="I14" s="262">
        <v>0</v>
      </c>
      <c r="J14" s="262">
        <v>0</v>
      </c>
      <c r="K14" s="260">
        <v>22540000</v>
      </c>
      <c r="L14" s="262">
        <v>0</v>
      </c>
      <c r="M14" s="260">
        <v>998834600</v>
      </c>
      <c r="N14" s="262">
        <v>0</v>
      </c>
      <c r="O14" s="260">
        <v>437507062</v>
      </c>
      <c r="P14" s="260">
        <v>437507062</v>
      </c>
      <c r="Q14" s="262">
        <v>0</v>
      </c>
      <c r="R14" s="260">
        <v>561327538</v>
      </c>
      <c r="S14" s="262">
        <v>0</v>
      </c>
      <c r="T14" s="260">
        <v>437507062</v>
      </c>
      <c r="U14" s="260">
        <v>437507062</v>
      </c>
      <c r="V14" s="260">
        <v>561327538</v>
      </c>
      <c r="W14" s="260">
        <v>437507062</v>
      </c>
      <c r="X14" s="262">
        <v>0</v>
      </c>
      <c r="Y14" s="260">
        <v>437507062</v>
      </c>
      <c r="Z14" s="260">
        <v>437507062</v>
      </c>
      <c r="AA14" s="262">
        <v>0</v>
      </c>
      <c r="AB14" s="270"/>
    </row>
    <row r="15" spans="1:28" ht="21" hidden="1" x14ac:dyDescent="0.2">
      <c r="A15" s="245" t="s">
        <v>225</v>
      </c>
      <c r="B15" s="245" t="s">
        <v>224</v>
      </c>
      <c r="C15" s="245" t="s">
        <v>92</v>
      </c>
      <c r="D15" s="245" t="s">
        <v>223</v>
      </c>
      <c r="E15" s="245" t="s">
        <v>90</v>
      </c>
      <c r="F15" s="260">
        <v>775965124</v>
      </c>
      <c r="G15" s="262">
        <v>0</v>
      </c>
      <c r="H15" s="262">
        <v>0</v>
      </c>
      <c r="I15" s="262">
        <v>0</v>
      </c>
      <c r="J15" s="262">
        <v>0</v>
      </c>
      <c r="K15" s="260">
        <v>16220000</v>
      </c>
      <c r="L15" s="262">
        <v>0</v>
      </c>
      <c r="M15" s="260">
        <v>792185124</v>
      </c>
      <c r="N15" s="262">
        <v>0</v>
      </c>
      <c r="O15" s="260">
        <v>386635180</v>
      </c>
      <c r="P15" s="260">
        <v>386635180</v>
      </c>
      <c r="Q15" s="262">
        <v>0</v>
      </c>
      <c r="R15" s="260">
        <v>405549944</v>
      </c>
      <c r="S15" s="262">
        <v>0</v>
      </c>
      <c r="T15" s="260">
        <v>386635180</v>
      </c>
      <c r="U15" s="260">
        <v>386635180</v>
      </c>
      <c r="V15" s="260">
        <v>405549944</v>
      </c>
      <c r="W15" s="260">
        <v>386635180</v>
      </c>
      <c r="X15" s="262">
        <v>0</v>
      </c>
      <c r="Y15" s="260">
        <v>386635180</v>
      </c>
      <c r="Z15" s="260">
        <v>386635180</v>
      </c>
      <c r="AA15" s="262">
        <v>0</v>
      </c>
      <c r="AB15" s="270"/>
    </row>
    <row r="16" spans="1:28" ht="21" hidden="1" x14ac:dyDescent="0.2">
      <c r="A16" s="245" t="s">
        <v>222</v>
      </c>
      <c r="B16" s="245" t="s">
        <v>221</v>
      </c>
      <c r="C16" s="245" t="s">
        <v>92</v>
      </c>
      <c r="D16" s="245" t="s">
        <v>220</v>
      </c>
      <c r="E16" s="245" t="s">
        <v>90</v>
      </c>
      <c r="F16" s="260">
        <v>66549782</v>
      </c>
      <c r="G16" s="262">
        <v>0</v>
      </c>
      <c r="H16" s="262">
        <v>0</v>
      </c>
      <c r="I16" s="262">
        <v>0</v>
      </c>
      <c r="J16" s="262">
        <v>0</v>
      </c>
      <c r="K16" s="260">
        <v>2100000</v>
      </c>
      <c r="L16" s="262">
        <v>0</v>
      </c>
      <c r="M16" s="260">
        <v>68649782</v>
      </c>
      <c r="N16" s="262">
        <v>0</v>
      </c>
      <c r="O16" s="260">
        <v>34207924</v>
      </c>
      <c r="P16" s="260">
        <v>34207924</v>
      </c>
      <c r="Q16" s="262">
        <v>0</v>
      </c>
      <c r="R16" s="260">
        <v>34441858</v>
      </c>
      <c r="S16" s="262">
        <v>0</v>
      </c>
      <c r="T16" s="260">
        <v>34207924</v>
      </c>
      <c r="U16" s="260">
        <v>34207924</v>
      </c>
      <c r="V16" s="260">
        <v>34441858</v>
      </c>
      <c r="W16" s="260">
        <v>34207924</v>
      </c>
      <c r="X16" s="262">
        <v>0</v>
      </c>
      <c r="Y16" s="260">
        <v>34207924</v>
      </c>
      <c r="Z16" s="260">
        <v>34207924</v>
      </c>
      <c r="AA16" s="262">
        <v>0</v>
      </c>
      <c r="AB16" s="270"/>
    </row>
    <row r="17" spans="1:28" ht="21" hidden="1" x14ac:dyDescent="0.2">
      <c r="A17" s="245" t="s">
        <v>219</v>
      </c>
      <c r="B17" s="245" t="s">
        <v>218</v>
      </c>
      <c r="C17" s="245" t="s">
        <v>92</v>
      </c>
      <c r="D17" s="245" t="s">
        <v>217</v>
      </c>
      <c r="E17" s="245" t="s">
        <v>90</v>
      </c>
      <c r="F17" s="260">
        <v>22632315</v>
      </c>
      <c r="G17" s="262">
        <v>0</v>
      </c>
      <c r="H17" s="262">
        <v>0</v>
      </c>
      <c r="I17" s="262">
        <v>0</v>
      </c>
      <c r="J17" s="262">
        <v>0</v>
      </c>
      <c r="K17" s="260">
        <v>710000</v>
      </c>
      <c r="L17" s="262">
        <v>0</v>
      </c>
      <c r="M17" s="260">
        <v>23342315</v>
      </c>
      <c r="N17" s="262">
        <v>0</v>
      </c>
      <c r="O17" s="260">
        <v>10288293</v>
      </c>
      <c r="P17" s="260">
        <v>10288293</v>
      </c>
      <c r="Q17" s="262">
        <v>0</v>
      </c>
      <c r="R17" s="260">
        <v>13054022</v>
      </c>
      <c r="S17" s="262">
        <v>0</v>
      </c>
      <c r="T17" s="260">
        <v>10288293</v>
      </c>
      <c r="U17" s="260">
        <v>10288293</v>
      </c>
      <c r="V17" s="260">
        <v>13054022</v>
      </c>
      <c r="W17" s="260">
        <v>10288293</v>
      </c>
      <c r="X17" s="262">
        <v>0</v>
      </c>
      <c r="Y17" s="260">
        <v>10288293</v>
      </c>
      <c r="Z17" s="260">
        <v>10288293</v>
      </c>
      <c r="AA17" s="262">
        <v>0</v>
      </c>
      <c r="AB17" s="270"/>
    </row>
    <row r="18" spans="1:28" ht="21" hidden="1" x14ac:dyDescent="0.2">
      <c r="A18" s="245" t="s">
        <v>110</v>
      </c>
      <c r="B18" s="245" t="s">
        <v>216</v>
      </c>
      <c r="C18" s="245" t="s">
        <v>92</v>
      </c>
      <c r="D18" s="245" t="s">
        <v>180</v>
      </c>
      <c r="E18" s="245" t="s">
        <v>110</v>
      </c>
      <c r="F18" s="260">
        <v>111147379</v>
      </c>
      <c r="G18" s="262">
        <v>0</v>
      </c>
      <c r="H18" s="262">
        <v>0</v>
      </c>
      <c r="I18" s="262">
        <v>0</v>
      </c>
      <c r="J18" s="262">
        <v>0</v>
      </c>
      <c r="K18" s="260">
        <v>3510000</v>
      </c>
      <c r="L18" s="262">
        <v>0</v>
      </c>
      <c r="M18" s="260">
        <v>114657379</v>
      </c>
      <c r="N18" s="262">
        <v>0</v>
      </c>
      <c r="O18" s="260">
        <v>6375665</v>
      </c>
      <c r="P18" s="260">
        <v>6375665</v>
      </c>
      <c r="Q18" s="262">
        <v>0</v>
      </c>
      <c r="R18" s="260">
        <v>108281714</v>
      </c>
      <c r="S18" s="262">
        <v>0</v>
      </c>
      <c r="T18" s="260">
        <v>6375665</v>
      </c>
      <c r="U18" s="260">
        <v>6375665</v>
      </c>
      <c r="V18" s="260">
        <v>108281714</v>
      </c>
      <c r="W18" s="260">
        <v>6375665</v>
      </c>
      <c r="X18" s="262">
        <v>0</v>
      </c>
      <c r="Y18" s="260">
        <v>6375665</v>
      </c>
      <c r="Z18" s="260">
        <v>6375665</v>
      </c>
      <c r="AA18" s="262">
        <v>0</v>
      </c>
      <c r="AB18" s="270"/>
    </row>
    <row r="19" spans="1:28" ht="21" hidden="1" x14ac:dyDescent="0.2">
      <c r="A19" s="245" t="s">
        <v>215</v>
      </c>
      <c r="B19" s="245" t="s">
        <v>214</v>
      </c>
      <c r="C19" s="245" t="s">
        <v>92</v>
      </c>
      <c r="D19" s="245" t="s">
        <v>213</v>
      </c>
      <c r="E19" s="245" t="s">
        <v>90</v>
      </c>
      <c r="F19" s="260">
        <v>75099581</v>
      </c>
      <c r="G19" s="262">
        <v>0</v>
      </c>
      <c r="H19" s="262">
        <v>0</v>
      </c>
      <c r="I19" s="262">
        <v>0</v>
      </c>
      <c r="J19" s="262">
        <v>0</v>
      </c>
      <c r="K19" s="260">
        <v>2360000</v>
      </c>
      <c r="L19" s="262">
        <v>0</v>
      </c>
      <c r="M19" s="260">
        <v>77459581</v>
      </c>
      <c r="N19" s="262">
        <v>0</v>
      </c>
      <c r="O19" s="260">
        <v>136165</v>
      </c>
      <c r="P19" s="260">
        <v>136165</v>
      </c>
      <c r="Q19" s="262">
        <v>0</v>
      </c>
      <c r="R19" s="260">
        <v>77323416</v>
      </c>
      <c r="S19" s="262">
        <v>0</v>
      </c>
      <c r="T19" s="260">
        <v>136165</v>
      </c>
      <c r="U19" s="260">
        <v>136165</v>
      </c>
      <c r="V19" s="260">
        <v>77323416</v>
      </c>
      <c r="W19" s="260">
        <v>136165</v>
      </c>
      <c r="X19" s="262">
        <v>0</v>
      </c>
      <c r="Y19" s="260">
        <v>136165</v>
      </c>
      <c r="Z19" s="260">
        <v>136165</v>
      </c>
      <c r="AA19" s="262">
        <v>0</v>
      </c>
      <c r="AB19" s="270"/>
    </row>
    <row r="20" spans="1:28" ht="21" hidden="1" x14ac:dyDescent="0.2">
      <c r="A20" s="245" t="s">
        <v>212</v>
      </c>
      <c r="B20" s="245" t="s">
        <v>211</v>
      </c>
      <c r="C20" s="245" t="s">
        <v>92</v>
      </c>
      <c r="D20" s="245" t="s">
        <v>210</v>
      </c>
      <c r="E20" s="245" t="s">
        <v>90</v>
      </c>
      <c r="F20" s="260">
        <v>36047798</v>
      </c>
      <c r="G20" s="262">
        <v>0</v>
      </c>
      <c r="H20" s="262">
        <v>0</v>
      </c>
      <c r="I20" s="262">
        <v>0</v>
      </c>
      <c r="J20" s="262">
        <v>0</v>
      </c>
      <c r="K20" s="260">
        <v>1150000</v>
      </c>
      <c r="L20" s="262">
        <v>0</v>
      </c>
      <c r="M20" s="260">
        <v>37197798</v>
      </c>
      <c r="N20" s="262">
        <v>0</v>
      </c>
      <c r="O20" s="260">
        <v>6239500</v>
      </c>
      <c r="P20" s="260">
        <v>6239500</v>
      </c>
      <c r="Q20" s="262">
        <v>0</v>
      </c>
      <c r="R20" s="260">
        <v>30958298</v>
      </c>
      <c r="S20" s="262">
        <v>0</v>
      </c>
      <c r="T20" s="260">
        <v>6239500</v>
      </c>
      <c r="U20" s="260">
        <v>6239500</v>
      </c>
      <c r="V20" s="260">
        <v>30958298</v>
      </c>
      <c r="W20" s="260">
        <v>6239500</v>
      </c>
      <c r="X20" s="262">
        <v>0</v>
      </c>
      <c r="Y20" s="260">
        <v>6239500</v>
      </c>
      <c r="Z20" s="260">
        <v>6239500</v>
      </c>
      <c r="AA20" s="262">
        <v>0</v>
      </c>
      <c r="AB20" s="270"/>
    </row>
    <row r="21" spans="1:28" ht="21" hidden="1" x14ac:dyDescent="0.2">
      <c r="A21" s="245" t="s">
        <v>209</v>
      </c>
      <c r="B21" s="245" t="s">
        <v>208</v>
      </c>
      <c r="C21" s="245" t="s">
        <v>92</v>
      </c>
      <c r="D21" s="245" t="s">
        <v>207</v>
      </c>
      <c r="E21" s="245" t="s">
        <v>90</v>
      </c>
      <c r="F21" s="260">
        <v>9762946</v>
      </c>
      <c r="G21" s="262">
        <v>0</v>
      </c>
      <c r="H21" s="262">
        <v>0</v>
      </c>
      <c r="I21" s="262">
        <v>0</v>
      </c>
      <c r="J21" s="262">
        <v>0</v>
      </c>
      <c r="K21" s="260">
        <v>310000</v>
      </c>
      <c r="L21" s="262">
        <v>0</v>
      </c>
      <c r="M21" s="260">
        <v>10072946</v>
      </c>
      <c r="N21" s="262">
        <v>0</v>
      </c>
      <c r="O21" s="260">
        <v>16956</v>
      </c>
      <c r="P21" s="260">
        <v>16956</v>
      </c>
      <c r="Q21" s="262">
        <v>0</v>
      </c>
      <c r="R21" s="260">
        <v>10055990</v>
      </c>
      <c r="S21" s="262">
        <v>0</v>
      </c>
      <c r="T21" s="260">
        <v>16956</v>
      </c>
      <c r="U21" s="260">
        <v>16956</v>
      </c>
      <c r="V21" s="260">
        <v>10055990</v>
      </c>
      <c r="W21" s="260">
        <v>16956</v>
      </c>
      <c r="X21" s="262">
        <v>0</v>
      </c>
      <c r="Y21" s="260">
        <v>16956</v>
      </c>
      <c r="Z21" s="260">
        <v>16956</v>
      </c>
      <c r="AA21" s="262">
        <v>0</v>
      </c>
      <c r="AB21" s="270"/>
    </row>
    <row r="22" spans="1:28" ht="15" hidden="1" x14ac:dyDescent="0.2">
      <c r="A22" s="245" t="s">
        <v>110</v>
      </c>
      <c r="B22" s="245" t="s">
        <v>206</v>
      </c>
      <c r="C22" s="245" t="s">
        <v>92</v>
      </c>
      <c r="D22" s="245" t="s">
        <v>205</v>
      </c>
      <c r="E22" s="245" t="s">
        <v>110</v>
      </c>
      <c r="F22" s="260">
        <v>335322951</v>
      </c>
      <c r="G22" s="262">
        <v>0</v>
      </c>
      <c r="H22" s="262">
        <v>0</v>
      </c>
      <c r="I22" s="262">
        <v>0</v>
      </c>
      <c r="J22" s="262">
        <v>0</v>
      </c>
      <c r="K22" s="260">
        <v>11360000</v>
      </c>
      <c r="L22" s="262">
        <v>0</v>
      </c>
      <c r="M22" s="260">
        <v>346682951</v>
      </c>
      <c r="N22" s="262">
        <v>0</v>
      </c>
      <c r="O22" s="260">
        <v>128630059</v>
      </c>
      <c r="P22" s="260">
        <v>128630059</v>
      </c>
      <c r="Q22" s="262">
        <v>0</v>
      </c>
      <c r="R22" s="260">
        <v>218052892</v>
      </c>
      <c r="S22" s="262">
        <v>0</v>
      </c>
      <c r="T22" s="260">
        <v>128630059</v>
      </c>
      <c r="U22" s="260">
        <v>128630059</v>
      </c>
      <c r="V22" s="260">
        <v>218052892</v>
      </c>
      <c r="W22" s="260">
        <v>128527899</v>
      </c>
      <c r="X22" s="262">
        <v>0</v>
      </c>
      <c r="Y22" s="260">
        <v>103761199</v>
      </c>
      <c r="Z22" s="260">
        <v>103761199</v>
      </c>
      <c r="AA22" s="260">
        <v>24868860</v>
      </c>
      <c r="AB22" s="270"/>
    </row>
    <row r="23" spans="1:28" ht="21" hidden="1" x14ac:dyDescent="0.2">
      <c r="A23" s="245" t="s">
        <v>204</v>
      </c>
      <c r="B23" s="245" t="s">
        <v>203</v>
      </c>
      <c r="C23" s="245" t="s">
        <v>92</v>
      </c>
      <c r="D23" s="245" t="s">
        <v>202</v>
      </c>
      <c r="E23" s="245" t="s">
        <v>90</v>
      </c>
      <c r="F23" s="260">
        <v>95788061</v>
      </c>
      <c r="G23" s="262">
        <v>0</v>
      </c>
      <c r="H23" s="262">
        <v>0</v>
      </c>
      <c r="I23" s="262">
        <v>0</v>
      </c>
      <c r="J23" s="262">
        <v>0</v>
      </c>
      <c r="K23" s="260">
        <v>3050000</v>
      </c>
      <c r="L23" s="262">
        <v>0</v>
      </c>
      <c r="M23" s="260">
        <v>98838061</v>
      </c>
      <c r="N23" s="262">
        <v>0</v>
      </c>
      <c r="O23" s="260">
        <v>49153850</v>
      </c>
      <c r="P23" s="260">
        <v>49153850</v>
      </c>
      <c r="Q23" s="262">
        <v>0</v>
      </c>
      <c r="R23" s="260">
        <v>49684211</v>
      </c>
      <c r="S23" s="262">
        <v>0</v>
      </c>
      <c r="T23" s="260">
        <v>49153850</v>
      </c>
      <c r="U23" s="260">
        <v>49153850</v>
      </c>
      <c r="V23" s="260">
        <v>49684211</v>
      </c>
      <c r="W23" s="260">
        <v>49153850</v>
      </c>
      <c r="X23" s="262">
        <v>0</v>
      </c>
      <c r="Y23" s="260">
        <v>41170950</v>
      </c>
      <c r="Z23" s="260">
        <v>41170950</v>
      </c>
      <c r="AA23" s="260">
        <v>7982900</v>
      </c>
      <c r="AB23" s="270"/>
    </row>
    <row r="24" spans="1:28" ht="21" hidden="1" x14ac:dyDescent="0.2">
      <c r="A24" s="245" t="s">
        <v>201</v>
      </c>
      <c r="B24" s="245" t="s">
        <v>200</v>
      </c>
      <c r="C24" s="245" t="s">
        <v>92</v>
      </c>
      <c r="D24" s="245" t="s">
        <v>199</v>
      </c>
      <c r="E24" s="245" t="s">
        <v>90</v>
      </c>
      <c r="F24" s="260">
        <v>67849877</v>
      </c>
      <c r="G24" s="262">
        <v>0</v>
      </c>
      <c r="H24" s="262">
        <v>0</v>
      </c>
      <c r="I24" s="262">
        <v>0</v>
      </c>
      <c r="J24" s="262">
        <v>0</v>
      </c>
      <c r="K24" s="260">
        <v>2160000</v>
      </c>
      <c r="L24" s="262">
        <v>0</v>
      </c>
      <c r="M24" s="260">
        <v>70009877</v>
      </c>
      <c r="N24" s="262">
        <v>0</v>
      </c>
      <c r="O24" s="260">
        <v>34816348</v>
      </c>
      <c r="P24" s="260">
        <v>34816348</v>
      </c>
      <c r="Q24" s="262">
        <v>0</v>
      </c>
      <c r="R24" s="260">
        <v>35193529</v>
      </c>
      <c r="S24" s="262">
        <v>0</v>
      </c>
      <c r="T24" s="260">
        <v>34816348</v>
      </c>
      <c r="U24" s="260">
        <v>34816348</v>
      </c>
      <c r="V24" s="260">
        <v>35193529</v>
      </c>
      <c r="W24" s="260">
        <v>34816348</v>
      </c>
      <c r="X24" s="262">
        <v>0</v>
      </c>
      <c r="Y24" s="260">
        <v>29161948</v>
      </c>
      <c r="Z24" s="260">
        <v>29161948</v>
      </c>
      <c r="AA24" s="260">
        <v>5654400</v>
      </c>
      <c r="AB24" s="270"/>
    </row>
    <row r="25" spans="1:28" ht="21" hidden="1" x14ac:dyDescent="0.2">
      <c r="A25" s="245" t="s">
        <v>198</v>
      </c>
      <c r="B25" s="245" t="s">
        <v>197</v>
      </c>
      <c r="C25" s="245" t="s">
        <v>92</v>
      </c>
      <c r="D25" s="245" t="s">
        <v>196</v>
      </c>
      <c r="E25" s="245" t="s">
        <v>90</v>
      </c>
      <c r="F25" s="260">
        <v>81357880</v>
      </c>
      <c r="G25" s="262">
        <v>0</v>
      </c>
      <c r="H25" s="262">
        <v>0</v>
      </c>
      <c r="I25" s="262">
        <v>0</v>
      </c>
      <c r="J25" s="262">
        <v>0</v>
      </c>
      <c r="K25" s="260">
        <v>2560000</v>
      </c>
      <c r="L25" s="262">
        <v>0</v>
      </c>
      <c r="M25" s="260">
        <v>83917880</v>
      </c>
      <c r="N25" s="262">
        <v>0</v>
      </c>
      <c r="O25" s="260">
        <v>141301</v>
      </c>
      <c r="P25" s="260">
        <v>141301</v>
      </c>
      <c r="Q25" s="262">
        <v>0</v>
      </c>
      <c r="R25" s="260">
        <v>83776579</v>
      </c>
      <c r="S25" s="262">
        <v>0</v>
      </c>
      <c r="T25" s="260">
        <v>141301</v>
      </c>
      <c r="U25" s="260">
        <v>141301</v>
      </c>
      <c r="V25" s="260">
        <v>83776579</v>
      </c>
      <c r="W25" s="260">
        <v>141301</v>
      </c>
      <c r="X25" s="262">
        <v>0</v>
      </c>
      <c r="Y25" s="260">
        <v>141301</v>
      </c>
      <c r="Z25" s="260">
        <v>141301</v>
      </c>
      <c r="AA25" s="262">
        <v>0</v>
      </c>
      <c r="AB25" s="270"/>
    </row>
    <row r="26" spans="1:28" ht="21" hidden="1" x14ac:dyDescent="0.2">
      <c r="A26" s="245" t="s">
        <v>195</v>
      </c>
      <c r="B26" s="245" t="s">
        <v>194</v>
      </c>
      <c r="C26" s="245" t="s">
        <v>92</v>
      </c>
      <c r="D26" s="245" t="s">
        <v>193</v>
      </c>
      <c r="E26" s="245" t="s">
        <v>90</v>
      </c>
      <c r="F26" s="260">
        <v>38048157</v>
      </c>
      <c r="G26" s="262">
        <v>0</v>
      </c>
      <c r="H26" s="262">
        <v>0</v>
      </c>
      <c r="I26" s="262">
        <v>0</v>
      </c>
      <c r="J26" s="262">
        <v>0</v>
      </c>
      <c r="K26" s="260">
        <v>1312000</v>
      </c>
      <c r="L26" s="262">
        <v>0</v>
      </c>
      <c r="M26" s="260">
        <v>39360157</v>
      </c>
      <c r="N26" s="262">
        <v>0</v>
      </c>
      <c r="O26" s="260">
        <v>18865500</v>
      </c>
      <c r="P26" s="260">
        <v>18865500</v>
      </c>
      <c r="Q26" s="262">
        <v>0</v>
      </c>
      <c r="R26" s="260">
        <v>20494657</v>
      </c>
      <c r="S26" s="262">
        <v>0</v>
      </c>
      <c r="T26" s="260">
        <v>18865500</v>
      </c>
      <c r="U26" s="260">
        <v>18865500</v>
      </c>
      <c r="V26" s="260">
        <v>20494657</v>
      </c>
      <c r="W26" s="260">
        <v>18865500</v>
      </c>
      <c r="X26" s="262">
        <v>0</v>
      </c>
      <c r="Y26" s="260">
        <v>14049900</v>
      </c>
      <c r="Z26" s="260">
        <v>14049900</v>
      </c>
      <c r="AA26" s="260">
        <v>4815600</v>
      </c>
      <c r="AB26" s="270"/>
    </row>
    <row r="27" spans="1:28" ht="21" hidden="1" x14ac:dyDescent="0.2">
      <c r="A27" s="245" t="s">
        <v>192</v>
      </c>
      <c r="B27" s="245" t="s">
        <v>191</v>
      </c>
      <c r="C27" s="245" t="s">
        <v>92</v>
      </c>
      <c r="D27" s="245" t="s">
        <v>190</v>
      </c>
      <c r="E27" s="245" t="s">
        <v>90</v>
      </c>
      <c r="F27" s="260">
        <v>4718781</v>
      </c>
      <c r="G27" s="262">
        <v>0</v>
      </c>
      <c r="H27" s="262">
        <v>0</v>
      </c>
      <c r="I27" s="262">
        <v>0</v>
      </c>
      <c r="J27" s="262">
        <v>0</v>
      </c>
      <c r="K27" s="260">
        <v>637000</v>
      </c>
      <c r="L27" s="262">
        <v>0</v>
      </c>
      <c r="M27" s="260">
        <v>5355781</v>
      </c>
      <c r="N27" s="262">
        <v>0</v>
      </c>
      <c r="O27" s="260">
        <v>2067260</v>
      </c>
      <c r="P27" s="260">
        <v>2067260</v>
      </c>
      <c r="Q27" s="262">
        <v>0</v>
      </c>
      <c r="R27" s="260">
        <v>3288521</v>
      </c>
      <c r="S27" s="262">
        <v>0</v>
      </c>
      <c r="T27" s="260">
        <v>2067260</v>
      </c>
      <c r="U27" s="260">
        <v>2067260</v>
      </c>
      <c r="V27" s="260">
        <v>3288521</v>
      </c>
      <c r="W27" s="260">
        <v>1965100</v>
      </c>
      <c r="X27" s="262">
        <v>0</v>
      </c>
      <c r="Y27" s="260">
        <v>1671300</v>
      </c>
      <c r="Z27" s="260">
        <v>1671300</v>
      </c>
      <c r="AA27" s="260">
        <v>395960</v>
      </c>
      <c r="AB27" s="270"/>
    </row>
    <row r="28" spans="1:28" ht="21" hidden="1" x14ac:dyDescent="0.2">
      <c r="A28" s="245" t="s">
        <v>189</v>
      </c>
      <c r="B28" s="245" t="s">
        <v>188</v>
      </c>
      <c r="C28" s="245" t="s">
        <v>92</v>
      </c>
      <c r="D28" s="245" t="s">
        <v>187</v>
      </c>
      <c r="E28" s="245" t="s">
        <v>90</v>
      </c>
      <c r="F28" s="260">
        <v>28536117</v>
      </c>
      <c r="G28" s="262">
        <v>0</v>
      </c>
      <c r="H28" s="262">
        <v>0</v>
      </c>
      <c r="I28" s="262">
        <v>0</v>
      </c>
      <c r="J28" s="262">
        <v>0</v>
      </c>
      <c r="K28" s="260">
        <v>985000</v>
      </c>
      <c r="L28" s="262">
        <v>0</v>
      </c>
      <c r="M28" s="260">
        <v>29521117</v>
      </c>
      <c r="N28" s="262">
        <v>0</v>
      </c>
      <c r="O28" s="260">
        <v>14151200</v>
      </c>
      <c r="P28" s="260">
        <v>14151200</v>
      </c>
      <c r="Q28" s="262">
        <v>0</v>
      </c>
      <c r="R28" s="260">
        <v>15369917</v>
      </c>
      <c r="S28" s="262">
        <v>0</v>
      </c>
      <c r="T28" s="260">
        <v>14151200</v>
      </c>
      <c r="U28" s="260">
        <v>14151200</v>
      </c>
      <c r="V28" s="260">
        <v>15369917</v>
      </c>
      <c r="W28" s="260">
        <v>14151200</v>
      </c>
      <c r="X28" s="262">
        <v>0</v>
      </c>
      <c r="Y28" s="260">
        <v>10539200</v>
      </c>
      <c r="Z28" s="260">
        <v>10539200</v>
      </c>
      <c r="AA28" s="260">
        <v>3612000</v>
      </c>
      <c r="AB28" s="270"/>
    </row>
    <row r="29" spans="1:28" ht="21" hidden="1" x14ac:dyDescent="0.2">
      <c r="A29" s="245" t="s">
        <v>186</v>
      </c>
      <c r="B29" s="245" t="s">
        <v>185</v>
      </c>
      <c r="C29" s="245" t="s">
        <v>92</v>
      </c>
      <c r="D29" s="245" t="s">
        <v>184</v>
      </c>
      <c r="E29" s="245" t="s">
        <v>90</v>
      </c>
      <c r="F29" s="260">
        <v>19024078</v>
      </c>
      <c r="G29" s="262">
        <v>0</v>
      </c>
      <c r="H29" s="262">
        <v>0</v>
      </c>
      <c r="I29" s="262">
        <v>0</v>
      </c>
      <c r="J29" s="262">
        <v>0</v>
      </c>
      <c r="K29" s="260">
        <v>656000</v>
      </c>
      <c r="L29" s="262">
        <v>0</v>
      </c>
      <c r="M29" s="260">
        <v>19680078</v>
      </c>
      <c r="N29" s="262">
        <v>0</v>
      </c>
      <c r="O29" s="260">
        <v>9434600</v>
      </c>
      <c r="P29" s="260">
        <v>9434600</v>
      </c>
      <c r="Q29" s="262">
        <v>0</v>
      </c>
      <c r="R29" s="260">
        <v>10245478</v>
      </c>
      <c r="S29" s="262">
        <v>0</v>
      </c>
      <c r="T29" s="260">
        <v>9434600</v>
      </c>
      <c r="U29" s="260">
        <v>9434600</v>
      </c>
      <c r="V29" s="260">
        <v>10245478</v>
      </c>
      <c r="W29" s="260">
        <v>9434600</v>
      </c>
      <c r="X29" s="262">
        <v>0</v>
      </c>
      <c r="Y29" s="260">
        <v>7026600</v>
      </c>
      <c r="Z29" s="260">
        <v>7026600</v>
      </c>
      <c r="AA29" s="260">
        <v>2408000</v>
      </c>
      <c r="AB29" s="270"/>
    </row>
    <row r="30" spans="1:28" ht="21" hidden="1" x14ac:dyDescent="0.2">
      <c r="A30" s="245" t="s">
        <v>110</v>
      </c>
      <c r="B30" s="245" t="s">
        <v>183</v>
      </c>
      <c r="C30" s="245" t="s">
        <v>92</v>
      </c>
      <c r="D30" s="245" t="s">
        <v>182</v>
      </c>
      <c r="E30" s="245" t="s">
        <v>110</v>
      </c>
      <c r="F30" s="260">
        <v>67181020</v>
      </c>
      <c r="G30" s="262">
        <v>0</v>
      </c>
      <c r="H30" s="262">
        <v>0</v>
      </c>
      <c r="I30" s="262">
        <v>0</v>
      </c>
      <c r="J30" s="262">
        <v>0</v>
      </c>
      <c r="K30" s="260">
        <v>1796000</v>
      </c>
      <c r="L30" s="262">
        <v>0</v>
      </c>
      <c r="M30" s="260">
        <v>68977020</v>
      </c>
      <c r="N30" s="262">
        <v>0</v>
      </c>
      <c r="O30" s="260">
        <v>9874757</v>
      </c>
      <c r="P30" s="260">
        <v>9874757</v>
      </c>
      <c r="Q30" s="262">
        <v>0</v>
      </c>
      <c r="R30" s="260">
        <v>59102263</v>
      </c>
      <c r="S30" s="262">
        <v>0</v>
      </c>
      <c r="T30" s="260">
        <v>9874757</v>
      </c>
      <c r="U30" s="260">
        <v>9874757</v>
      </c>
      <c r="V30" s="260">
        <v>59102263</v>
      </c>
      <c r="W30" s="260">
        <v>9874757</v>
      </c>
      <c r="X30" s="262">
        <v>0</v>
      </c>
      <c r="Y30" s="260">
        <v>9874757</v>
      </c>
      <c r="Z30" s="260">
        <v>9874757</v>
      </c>
      <c r="AA30" s="262">
        <v>0</v>
      </c>
      <c r="AB30" s="270"/>
    </row>
    <row r="31" spans="1:28" ht="21" hidden="1" x14ac:dyDescent="0.2">
      <c r="A31" s="245" t="s">
        <v>110</v>
      </c>
      <c r="B31" s="245" t="s">
        <v>181</v>
      </c>
      <c r="C31" s="245" t="s">
        <v>92</v>
      </c>
      <c r="D31" s="245" t="s">
        <v>180</v>
      </c>
      <c r="E31" s="245" t="s">
        <v>110</v>
      </c>
      <c r="F31" s="260">
        <v>67181020</v>
      </c>
      <c r="G31" s="262">
        <v>0</v>
      </c>
      <c r="H31" s="262">
        <v>0</v>
      </c>
      <c r="I31" s="262">
        <v>0</v>
      </c>
      <c r="J31" s="262">
        <v>0</v>
      </c>
      <c r="K31" s="260">
        <v>1796000</v>
      </c>
      <c r="L31" s="262">
        <v>0</v>
      </c>
      <c r="M31" s="260">
        <v>68977020</v>
      </c>
      <c r="N31" s="262">
        <v>0</v>
      </c>
      <c r="O31" s="260">
        <v>9874757</v>
      </c>
      <c r="P31" s="260">
        <v>9874757</v>
      </c>
      <c r="Q31" s="262">
        <v>0</v>
      </c>
      <c r="R31" s="260">
        <v>59102263</v>
      </c>
      <c r="S31" s="262">
        <v>0</v>
      </c>
      <c r="T31" s="260">
        <v>9874757</v>
      </c>
      <c r="U31" s="260">
        <v>9874757</v>
      </c>
      <c r="V31" s="260">
        <v>59102263</v>
      </c>
      <c r="W31" s="260">
        <v>9874757</v>
      </c>
      <c r="X31" s="262">
        <v>0</v>
      </c>
      <c r="Y31" s="260">
        <v>9874757</v>
      </c>
      <c r="Z31" s="260">
        <v>9874757</v>
      </c>
      <c r="AA31" s="262">
        <v>0</v>
      </c>
      <c r="AB31" s="270"/>
    </row>
    <row r="32" spans="1:28" ht="21" hidden="1" x14ac:dyDescent="0.2">
      <c r="A32" s="245" t="s">
        <v>179</v>
      </c>
      <c r="B32" s="245" t="s">
        <v>178</v>
      </c>
      <c r="C32" s="245" t="s">
        <v>92</v>
      </c>
      <c r="D32" s="245" t="s">
        <v>177</v>
      </c>
      <c r="E32" s="245" t="s">
        <v>90</v>
      </c>
      <c r="F32" s="260">
        <v>52870104</v>
      </c>
      <c r="G32" s="262">
        <v>0</v>
      </c>
      <c r="H32" s="262">
        <v>0</v>
      </c>
      <c r="I32" s="262">
        <v>0</v>
      </c>
      <c r="J32" s="262">
        <v>0</v>
      </c>
      <c r="K32" s="260">
        <v>1660000</v>
      </c>
      <c r="L32" s="262">
        <v>0</v>
      </c>
      <c r="M32" s="260">
        <v>54530104</v>
      </c>
      <c r="N32" s="262">
        <v>0</v>
      </c>
      <c r="O32" s="260">
        <v>9117433</v>
      </c>
      <c r="P32" s="260">
        <v>9117433</v>
      </c>
      <c r="Q32" s="262">
        <v>0</v>
      </c>
      <c r="R32" s="260">
        <v>45412671</v>
      </c>
      <c r="S32" s="262">
        <v>0</v>
      </c>
      <c r="T32" s="260">
        <v>9117433</v>
      </c>
      <c r="U32" s="260">
        <v>9117433</v>
      </c>
      <c r="V32" s="260">
        <v>45412671</v>
      </c>
      <c r="W32" s="260">
        <v>9117433</v>
      </c>
      <c r="X32" s="262">
        <v>0</v>
      </c>
      <c r="Y32" s="260">
        <v>9117433</v>
      </c>
      <c r="Z32" s="260">
        <v>9117433</v>
      </c>
      <c r="AA32" s="262">
        <v>0</v>
      </c>
      <c r="AB32" s="270"/>
    </row>
    <row r="33" spans="1:28" ht="21" hidden="1" x14ac:dyDescent="0.2">
      <c r="A33" s="245" t="s">
        <v>176</v>
      </c>
      <c r="B33" s="245" t="s">
        <v>175</v>
      </c>
      <c r="C33" s="245" t="s">
        <v>92</v>
      </c>
      <c r="D33" s="245" t="s">
        <v>174</v>
      </c>
      <c r="E33" s="245" t="s">
        <v>107</v>
      </c>
      <c r="F33" s="260">
        <v>10000000</v>
      </c>
      <c r="G33" s="262">
        <v>0</v>
      </c>
      <c r="H33" s="262">
        <v>0</v>
      </c>
      <c r="I33" s="262">
        <v>0</v>
      </c>
      <c r="J33" s="262">
        <v>0</v>
      </c>
      <c r="K33" s="262">
        <v>0</v>
      </c>
      <c r="L33" s="262">
        <v>0</v>
      </c>
      <c r="M33" s="260">
        <v>10000000</v>
      </c>
      <c r="N33" s="262">
        <v>0</v>
      </c>
      <c r="O33" s="262">
        <v>0</v>
      </c>
      <c r="P33" s="262">
        <v>0</v>
      </c>
      <c r="Q33" s="262">
        <v>0</v>
      </c>
      <c r="R33" s="260">
        <v>10000000</v>
      </c>
      <c r="S33" s="262">
        <v>0</v>
      </c>
      <c r="T33" s="262">
        <v>0</v>
      </c>
      <c r="U33" s="262">
        <v>0</v>
      </c>
      <c r="V33" s="260">
        <v>10000000</v>
      </c>
      <c r="W33" s="262">
        <v>0</v>
      </c>
      <c r="X33" s="262">
        <v>0</v>
      </c>
      <c r="Y33" s="262">
        <v>0</v>
      </c>
      <c r="Z33" s="262">
        <v>0</v>
      </c>
      <c r="AA33" s="262">
        <v>0</v>
      </c>
      <c r="AB33" s="270"/>
    </row>
    <row r="34" spans="1:28" ht="21" hidden="1" x14ac:dyDescent="0.2">
      <c r="A34" s="245" t="s">
        <v>173</v>
      </c>
      <c r="B34" s="245" t="s">
        <v>172</v>
      </c>
      <c r="C34" s="245" t="s">
        <v>92</v>
      </c>
      <c r="D34" s="245" t="s">
        <v>171</v>
      </c>
      <c r="E34" s="245" t="s">
        <v>90</v>
      </c>
      <c r="F34" s="260">
        <v>4310916</v>
      </c>
      <c r="G34" s="262">
        <v>0</v>
      </c>
      <c r="H34" s="262">
        <v>0</v>
      </c>
      <c r="I34" s="262">
        <v>0</v>
      </c>
      <c r="J34" s="262">
        <v>0</v>
      </c>
      <c r="K34" s="260">
        <v>136000</v>
      </c>
      <c r="L34" s="262">
        <v>0</v>
      </c>
      <c r="M34" s="260">
        <v>4446916</v>
      </c>
      <c r="N34" s="262">
        <v>0</v>
      </c>
      <c r="O34" s="260">
        <v>757324</v>
      </c>
      <c r="P34" s="260">
        <v>757324</v>
      </c>
      <c r="Q34" s="262">
        <v>0</v>
      </c>
      <c r="R34" s="260">
        <v>3689592</v>
      </c>
      <c r="S34" s="262">
        <v>0</v>
      </c>
      <c r="T34" s="260">
        <v>757324</v>
      </c>
      <c r="U34" s="260">
        <v>757324</v>
      </c>
      <c r="V34" s="260">
        <v>3689592</v>
      </c>
      <c r="W34" s="260">
        <v>757324</v>
      </c>
      <c r="X34" s="262">
        <v>0</v>
      </c>
      <c r="Y34" s="260">
        <v>757324</v>
      </c>
      <c r="Z34" s="260">
        <v>757324</v>
      </c>
      <c r="AA34" s="262">
        <v>0</v>
      </c>
      <c r="AB34" s="270"/>
    </row>
    <row r="35" spans="1:28" s="269" customFormat="1" ht="15" x14ac:dyDescent="0.2">
      <c r="A35" s="266" t="s">
        <v>110</v>
      </c>
      <c r="B35" s="266" t="s">
        <v>170</v>
      </c>
      <c r="C35" s="266" t="s">
        <v>92</v>
      </c>
      <c r="D35" s="266" t="s">
        <v>169</v>
      </c>
      <c r="E35" s="266" t="s">
        <v>110</v>
      </c>
      <c r="F35" s="267">
        <v>788491311</v>
      </c>
      <c r="G35" s="268">
        <v>0</v>
      </c>
      <c r="H35" s="268">
        <v>0</v>
      </c>
      <c r="I35" s="268">
        <v>0</v>
      </c>
      <c r="J35" s="268">
        <v>0</v>
      </c>
      <c r="K35" s="267">
        <v>51000000</v>
      </c>
      <c r="L35" s="267">
        <v>92943000</v>
      </c>
      <c r="M35" s="267">
        <v>746548311</v>
      </c>
      <c r="N35" s="268">
        <v>0</v>
      </c>
      <c r="O35" s="267">
        <v>601039247</v>
      </c>
      <c r="P35" s="267">
        <v>601039247</v>
      </c>
      <c r="Q35" s="268">
        <v>0</v>
      </c>
      <c r="R35" s="267">
        <v>145509064</v>
      </c>
      <c r="S35" s="268">
        <v>0</v>
      </c>
      <c r="T35" s="267">
        <v>537898771</v>
      </c>
      <c r="U35" s="267">
        <v>537898771</v>
      </c>
      <c r="V35" s="267">
        <v>208649540</v>
      </c>
      <c r="W35" s="267">
        <v>251574794</v>
      </c>
      <c r="X35" s="268">
        <v>0</v>
      </c>
      <c r="Y35" s="267">
        <v>251574794</v>
      </c>
      <c r="Z35" s="267">
        <v>251574794</v>
      </c>
      <c r="AA35" s="267">
        <v>286323977</v>
      </c>
      <c r="AB35" s="270"/>
    </row>
    <row r="36" spans="1:28" ht="15" hidden="1" x14ac:dyDescent="0.2">
      <c r="A36" s="245" t="s">
        <v>110</v>
      </c>
      <c r="B36" s="245" t="s">
        <v>168</v>
      </c>
      <c r="C36" s="245" t="s">
        <v>92</v>
      </c>
      <c r="D36" s="245" t="s">
        <v>167</v>
      </c>
      <c r="E36" s="245" t="s">
        <v>110</v>
      </c>
      <c r="F36" s="260">
        <v>788491311</v>
      </c>
      <c r="G36" s="262">
        <v>0</v>
      </c>
      <c r="H36" s="262">
        <v>0</v>
      </c>
      <c r="I36" s="262">
        <v>0</v>
      </c>
      <c r="J36" s="262">
        <v>0</v>
      </c>
      <c r="K36" s="260">
        <v>51000000</v>
      </c>
      <c r="L36" s="260">
        <v>92943000</v>
      </c>
      <c r="M36" s="260">
        <v>746548311</v>
      </c>
      <c r="N36" s="262">
        <v>0</v>
      </c>
      <c r="O36" s="260">
        <v>601039247</v>
      </c>
      <c r="P36" s="260">
        <v>601039247</v>
      </c>
      <c r="Q36" s="262">
        <v>0</v>
      </c>
      <c r="R36" s="260">
        <v>145509064</v>
      </c>
      <c r="S36" s="262">
        <v>0</v>
      </c>
      <c r="T36" s="260">
        <v>537898771</v>
      </c>
      <c r="U36" s="260">
        <v>537898771</v>
      </c>
      <c r="V36" s="260">
        <v>208649540</v>
      </c>
      <c r="W36" s="260">
        <v>251574794</v>
      </c>
      <c r="X36" s="262">
        <v>0</v>
      </c>
      <c r="Y36" s="260">
        <v>251574794</v>
      </c>
      <c r="Z36" s="260">
        <v>251574794</v>
      </c>
      <c r="AA36" s="260">
        <v>286323977</v>
      </c>
      <c r="AB36" s="270"/>
    </row>
    <row r="37" spans="1:28" ht="15" hidden="1" x14ac:dyDescent="0.2">
      <c r="A37" s="245" t="s">
        <v>110</v>
      </c>
      <c r="B37" s="245" t="s">
        <v>166</v>
      </c>
      <c r="C37" s="245" t="s">
        <v>92</v>
      </c>
      <c r="D37" s="245" t="s">
        <v>165</v>
      </c>
      <c r="E37" s="245" t="s">
        <v>110</v>
      </c>
      <c r="F37" s="260">
        <v>82118061</v>
      </c>
      <c r="G37" s="262">
        <v>0</v>
      </c>
      <c r="H37" s="262">
        <v>0</v>
      </c>
      <c r="I37" s="262">
        <v>0</v>
      </c>
      <c r="J37" s="262">
        <v>0</v>
      </c>
      <c r="K37" s="260">
        <v>15000000</v>
      </c>
      <c r="L37" s="262">
        <v>0</v>
      </c>
      <c r="M37" s="260">
        <v>97118061</v>
      </c>
      <c r="N37" s="262">
        <v>0</v>
      </c>
      <c r="O37" s="260">
        <v>72348125</v>
      </c>
      <c r="P37" s="260">
        <v>72348125</v>
      </c>
      <c r="Q37" s="262">
        <v>0</v>
      </c>
      <c r="R37" s="260">
        <v>24769936</v>
      </c>
      <c r="S37" s="262">
        <v>0</v>
      </c>
      <c r="T37" s="260">
        <v>13707649</v>
      </c>
      <c r="U37" s="260">
        <v>13707649</v>
      </c>
      <c r="V37" s="260">
        <v>83410412</v>
      </c>
      <c r="W37" s="260">
        <v>8059672</v>
      </c>
      <c r="X37" s="262">
        <v>0</v>
      </c>
      <c r="Y37" s="260">
        <v>8059672</v>
      </c>
      <c r="Z37" s="260">
        <v>8059672</v>
      </c>
      <c r="AA37" s="260">
        <v>5647977</v>
      </c>
      <c r="AB37" s="270"/>
    </row>
    <row r="38" spans="1:28" ht="31.5" hidden="1" x14ac:dyDescent="0.2">
      <c r="A38" s="245" t="s">
        <v>164</v>
      </c>
      <c r="B38" s="245" t="s">
        <v>163</v>
      </c>
      <c r="C38" s="245" t="s">
        <v>92</v>
      </c>
      <c r="D38" s="245" t="s">
        <v>162</v>
      </c>
      <c r="E38" s="245" t="s">
        <v>90</v>
      </c>
      <c r="F38" s="260">
        <v>13118061</v>
      </c>
      <c r="G38" s="262">
        <v>0</v>
      </c>
      <c r="H38" s="262">
        <v>0</v>
      </c>
      <c r="I38" s="262">
        <v>0</v>
      </c>
      <c r="J38" s="262">
        <v>0</v>
      </c>
      <c r="K38" s="262">
        <v>0</v>
      </c>
      <c r="L38" s="262">
        <v>0</v>
      </c>
      <c r="M38" s="260">
        <v>13118061</v>
      </c>
      <c r="N38" s="262">
        <v>0</v>
      </c>
      <c r="O38" s="260">
        <v>10846472</v>
      </c>
      <c r="P38" s="260">
        <v>10846472</v>
      </c>
      <c r="Q38" s="262">
        <v>0</v>
      </c>
      <c r="R38" s="260">
        <v>2271589</v>
      </c>
      <c r="S38" s="262">
        <v>0</v>
      </c>
      <c r="T38" s="260">
        <v>10846472</v>
      </c>
      <c r="U38" s="260">
        <v>10846472</v>
      </c>
      <c r="V38" s="260">
        <v>2271589</v>
      </c>
      <c r="W38" s="260">
        <v>8059672</v>
      </c>
      <c r="X38" s="262">
        <v>0</v>
      </c>
      <c r="Y38" s="260">
        <v>8059672</v>
      </c>
      <c r="Z38" s="260">
        <v>8059672</v>
      </c>
      <c r="AA38" s="260">
        <v>2786800</v>
      </c>
      <c r="AB38" s="270"/>
    </row>
    <row r="39" spans="1:28" ht="21" hidden="1" x14ac:dyDescent="0.2">
      <c r="A39" s="245" t="s">
        <v>161</v>
      </c>
      <c r="B39" s="245" t="s">
        <v>160</v>
      </c>
      <c r="C39" s="245" t="s">
        <v>92</v>
      </c>
      <c r="D39" s="245" t="s">
        <v>159</v>
      </c>
      <c r="E39" s="245" t="s">
        <v>90</v>
      </c>
      <c r="F39" s="260">
        <v>39000000</v>
      </c>
      <c r="G39" s="262">
        <v>0</v>
      </c>
      <c r="H39" s="262">
        <v>0</v>
      </c>
      <c r="I39" s="262">
        <v>0</v>
      </c>
      <c r="J39" s="262">
        <v>0</v>
      </c>
      <c r="K39" s="260">
        <v>15000000</v>
      </c>
      <c r="L39" s="262">
        <v>0</v>
      </c>
      <c r="M39" s="260">
        <v>54000000</v>
      </c>
      <c r="N39" s="262">
        <v>0</v>
      </c>
      <c r="O39" s="260">
        <v>46501653</v>
      </c>
      <c r="P39" s="260">
        <v>46501653</v>
      </c>
      <c r="Q39" s="262">
        <v>0</v>
      </c>
      <c r="R39" s="260">
        <v>7498347</v>
      </c>
      <c r="S39" s="262">
        <v>0</v>
      </c>
      <c r="T39" s="260">
        <v>2861177</v>
      </c>
      <c r="U39" s="260">
        <v>2861177</v>
      </c>
      <c r="V39" s="260">
        <v>51138823</v>
      </c>
      <c r="W39" s="262">
        <v>0</v>
      </c>
      <c r="X39" s="262">
        <v>0</v>
      </c>
      <c r="Y39" s="262">
        <v>0</v>
      </c>
      <c r="Z39" s="262">
        <v>0</v>
      </c>
      <c r="AA39" s="260">
        <v>2861177</v>
      </c>
      <c r="AB39" s="270"/>
    </row>
    <row r="40" spans="1:28" ht="21" hidden="1" x14ac:dyDescent="0.2">
      <c r="A40" s="245" t="s">
        <v>158</v>
      </c>
      <c r="B40" s="245" t="s">
        <v>157</v>
      </c>
      <c r="C40" s="245" t="s">
        <v>92</v>
      </c>
      <c r="D40" s="245" t="s">
        <v>156</v>
      </c>
      <c r="E40" s="245" t="s">
        <v>90</v>
      </c>
      <c r="F40" s="260">
        <v>30000000</v>
      </c>
      <c r="G40" s="262">
        <v>0</v>
      </c>
      <c r="H40" s="262">
        <v>0</v>
      </c>
      <c r="I40" s="262">
        <v>0</v>
      </c>
      <c r="J40" s="262">
        <v>0</v>
      </c>
      <c r="K40" s="262">
        <v>0</v>
      </c>
      <c r="L40" s="262">
        <v>0</v>
      </c>
      <c r="M40" s="260">
        <v>30000000</v>
      </c>
      <c r="N40" s="262">
        <v>0</v>
      </c>
      <c r="O40" s="260">
        <v>15000000</v>
      </c>
      <c r="P40" s="260">
        <v>15000000</v>
      </c>
      <c r="Q40" s="262">
        <v>0</v>
      </c>
      <c r="R40" s="260">
        <v>15000000</v>
      </c>
      <c r="S40" s="262">
        <v>0</v>
      </c>
      <c r="T40" s="262">
        <v>0</v>
      </c>
      <c r="U40" s="262">
        <v>0</v>
      </c>
      <c r="V40" s="260">
        <v>30000000</v>
      </c>
      <c r="W40" s="262">
        <v>0</v>
      </c>
      <c r="X40" s="262">
        <v>0</v>
      </c>
      <c r="Y40" s="262">
        <v>0</v>
      </c>
      <c r="Z40" s="262">
        <v>0</v>
      </c>
      <c r="AA40" s="262">
        <v>0</v>
      </c>
      <c r="AB40" s="270"/>
    </row>
    <row r="41" spans="1:28" ht="15" hidden="1" x14ac:dyDescent="0.2">
      <c r="A41" s="245" t="s">
        <v>110</v>
      </c>
      <c r="B41" s="245" t="s">
        <v>155</v>
      </c>
      <c r="C41" s="245" t="s">
        <v>92</v>
      </c>
      <c r="D41" s="245" t="s">
        <v>121</v>
      </c>
      <c r="E41" s="245" t="s">
        <v>110</v>
      </c>
      <c r="F41" s="260">
        <v>706373250</v>
      </c>
      <c r="G41" s="262">
        <v>0</v>
      </c>
      <c r="H41" s="262">
        <v>0</v>
      </c>
      <c r="I41" s="262">
        <v>0</v>
      </c>
      <c r="J41" s="262">
        <v>0</v>
      </c>
      <c r="K41" s="260">
        <v>36000000</v>
      </c>
      <c r="L41" s="260">
        <v>92943000</v>
      </c>
      <c r="M41" s="260">
        <v>649430250</v>
      </c>
      <c r="N41" s="262">
        <v>0</v>
      </c>
      <c r="O41" s="260">
        <v>528691122</v>
      </c>
      <c r="P41" s="260">
        <v>528691122</v>
      </c>
      <c r="Q41" s="262">
        <v>0</v>
      </c>
      <c r="R41" s="260">
        <v>120739128</v>
      </c>
      <c r="S41" s="262">
        <v>0</v>
      </c>
      <c r="T41" s="260">
        <v>524191122</v>
      </c>
      <c r="U41" s="260">
        <v>524191122</v>
      </c>
      <c r="V41" s="260">
        <v>125239128</v>
      </c>
      <c r="W41" s="260">
        <v>243515122</v>
      </c>
      <c r="X41" s="262">
        <v>0</v>
      </c>
      <c r="Y41" s="260">
        <v>243515122</v>
      </c>
      <c r="Z41" s="260">
        <v>243515122</v>
      </c>
      <c r="AA41" s="260">
        <v>280676000</v>
      </c>
      <c r="AB41" s="270"/>
    </row>
    <row r="42" spans="1:28" ht="42" hidden="1" x14ac:dyDescent="0.2">
      <c r="A42" s="282" t="s">
        <v>154</v>
      </c>
      <c r="B42" s="282" t="s">
        <v>153</v>
      </c>
      <c r="C42" s="282" t="s">
        <v>92</v>
      </c>
      <c r="D42" s="282" t="s">
        <v>152</v>
      </c>
      <c r="E42" s="282" t="s">
        <v>90</v>
      </c>
      <c r="F42" s="283">
        <v>2476902</v>
      </c>
      <c r="G42" s="284">
        <v>0</v>
      </c>
      <c r="H42" s="284">
        <v>0</v>
      </c>
      <c r="I42" s="284">
        <v>0</v>
      </c>
      <c r="J42" s="284">
        <v>0</v>
      </c>
      <c r="K42" s="284">
        <v>0</v>
      </c>
      <c r="L42" s="284">
        <v>0</v>
      </c>
      <c r="M42" s="283">
        <v>2476902</v>
      </c>
      <c r="N42" s="284">
        <v>0</v>
      </c>
      <c r="O42" s="283">
        <v>2200000</v>
      </c>
      <c r="P42" s="283">
        <v>2200000</v>
      </c>
      <c r="Q42" s="284">
        <v>0</v>
      </c>
      <c r="R42" s="283">
        <v>276902</v>
      </c>
      <c r="S42" s="284">
        <v>0</v>
      </c>
      <c r="T42" s="283">
        <v>2200000</v>
      </c>
      <c r="U42" s="283">
        <v>2200000</v>
      </c>
      <c r="V42" s="283">
        <v>276902</v>
      </c>
      <c r="W42" s="283">
        <v>266333</v>
      </c>
      <c r="X42" s="284">
        <v>0</v>
      </c>
      <c r="Y42" s="283">
        <v>266333</v>
      </c>
      <c r="Z42" s="283">
        <v>266333</v>
      </c>
      <c r="AA42" s="283">
        <v>1933667</v>
      </c>
      <c r="AB42" s="285"/>
    </row>
    <row r="43" spans="1:28" ht="21" hidden="1" x14ac:dyDescent="0.2">
      <c r="A43" s="282" t="s">
        <v>151</v>
      </c>
      <c r="B43" s="282" t="s">
        <v>150</v>
      </c>
      <c r="C43" s="282" t="s">
        <v>92</v>
      </c>
      <c r="D43" s="282" t="s">
        <v>149</v>
      </c>
      <c r="E43" s="282" t="s">
        <v>90</v>
      </c>
      <c r="F43" s="283">
        <v>357179873</v>
      </c>
      <c r="G43" s="284">
        <v>0</v>
      </c>
      <c r="H43" s="284">
        <v>0</v>
      </c>
      <c r="I43" s="284">
        <v>0</v>
      </c>
      <c r="J43" s="284">
        <v>0</v>
      </c>
      <c r="K43" s="284">
        <v>0</v>
      </c>
      <c r="L43" s="283">
        <v>10000000</v>
      </c>
      <c r="M43" s="283">
        <v>347179873</v>
      </c>
      <c r="N43" s="284">
        <v>0</v>
      </c>
      <c r="O43" s="283">
        <v>327191969</v>
      </c>
      <c r="P43" s="283">
        <v>327191969</v>
      </c>
      <c r="Q43" s="284">
        <v>0</v>
      </c>
      <c r="R43" s="283">
        <v>19987904</v>
      </c>
      <c r="S43" s="284">
        <v>0</v>
      </c>
      <c r="T43" s="283">
        <v>327191969</v>
      </c>
      <c r="U43" s="283">
        <v>327191969</v>
      </c>
      <c r="V43" s="283">
        <v>19987904</v>
      </c>
      <c r="W43" s="283">
        <v>105724636</v>
      </c>
      <c r="X43" s="284">
        <v>0</v>
      </c>
      <c r="Y43" s="283">
        <v>105724636</v>
      </c>
      <c r="Z43" s="283">
        <v>105724636</v>
      </c>
      <c r="AA43" s="283">
        <v>221467333</v>
      </c>
      <c r="AB43" s="285"/>
    </row>
    <row r="44" spans="1:28" ht="21" hidden="1" x14ac:dyDescent="0.2">
      <c r="A44" s="282" t="s">
        <v>148</v>
      </c>
      <c r="B44" s="282" t="s">
        <v>147</v>
      </c>
      <c r="C44" s="282" t="s">
        <v>92</v>
      </c>
      <c r="D44" s="282" t="s">
        <v>146</v>
      </c>
      <c r="E44" s="282" t="s">
        <v>90</v>
      </c>
      <c r="F44" s="283">
        <v>74316475</v>
      </c>
      <c r="G44" s="284">
        <v>0</v>
      </c>
      <c r="H44" s="284">
        <v>0</v>
      </c>
      <c r="I44" s="284">
        <v>0</v>
      </c>
      <c r="J44" s="284">
        <v>0</v>
      </c>
      <c r="K44" s="283">
        <v>26000000</v>
      </c>
      <c r="L44" s="284">
        <v>0</v>
      </c>
      <c r="M44" s="283">
        <v>100316475</v>
      </c>
      <c r="N44" s="284">
        <v>0</v>
      </c>
      <c r="O44" s="283">
        <v>19686591</v>
      </c>
      <c r="P44" s="283">
        <v>19686591</v>
      </c>
      <c r="Q44" s="284">
        <v>0</v>
      </c>
      <c r="R44" s="283">
        <v>80629884</v>
      </c>
      <c r="S44" s="284">
        <v>0</v>
      </c>
      <c r="T44" s="283">
        <v>19686591</v>
      </c>
      <c r="U44" s="283">
        <v>19686591</v>
      </c>
      <c r="V44" s="283">
        <v>80629884</v>
      </c>
      <c r="W44" s="283">
        <v>15011925</v>
      </c>
      <c r="X44" s="284">
        <v>0</v>
      </c>
      <c r="Y44" s="283">
        <v>15011925</v>
      </c>
      <c r="Z44" s="283">
        <v>15011925</v>
      </c>
      <c r="AA44" s="283">
        <v>4674666</v>
      </c>
      <c r="AB44" s="285"/>
    </row>
    <row r="45" spans="1:28" ht="21" hidden="1" x14ac:dyDescent="0.2">
      <c r="A45" s="282" t="s">
        <v>145</v>
      </c>
      <c r="B45" s="282" t="s">
        <v>144</v>
      </c>
      <c r="C45" s="282" t="s">
        <v>92</v>
      </c>
      <c r="D45" s="282" t="s">
        <v>111</v>
      </c>
      <c r="E45" s="282" t="s">
        <v>90</v>
      </c>
      <c r="F45" s="283">
        <v>272400000</v>
      </c>
      <c r="G45" s="284">
        <v>0</v>
      </c>
      <c r="H45" s="284">
        <v>0</v>
      </c>
      <c r="I45" s="284">
        <v>0</v>
      </c>
      <c r="J45" s="284">
        <v>0</v>
      </c>
      <c r="K45" s="284">
        <v>0</v>
      </c>
      <c r="L45" s="283">
        <v>82943000</v>
      </c>
      <c r="M45" s="283">
        <v>189457000</v>
      </c>
      <c r="N45" s="284">
        <v>0</v>
      </c>
      <c r="O45" s="283">
        <v>178500000</v>
      </c>
      <c r="P45" s="283">
        <v>178500000</v>
      </c>
      <c r="Q45" s="284">
        <v>0</v>
      </c>
      <c r="R45" s="283">
        <v>10957000</v>
      </c>
      <c r="S45" s="284">
        <v>0</v>
      </c>
      <c r="T45" s="283">
        <v>174000000</v>
      </c>
      <c r="U45" s="283">
        <v>174000000</v>
      </c>
      <c r="V45" s="283">
        <v>15457000</v>
      </c>
      <c r="W45" s="283">
        <v>121399666</v>
      </c>
      <c r="X45" s="284">
        <v>0</v>
      </c>
      <c r="Y45" s="283">
        <v>121399666</v>
      </c>
      <c r="Z45" s="283">
        <v>121399666</v>
      </c>
      <c r="AA45" s="283">
        <v>52600334</v>
      </c>
      <c r="AB45" s="285"/>
    </row>
    <row r="46" spans="1:28" ht="15" hidden="1" x14ac:dyDescent="0.2">
      <c r="A46" s="245" t="s">
        <v>110</v>
      </c>
      <c r="B46" s="245" t="s">
        <v>143</v>
      </c>
      <c r="C46" s="245" t="s">
        <v>92</v>
      </c>
      <c r="D46" s="245" t="s">
        <v>142</v>
      </c>
      <c r="E46" s="245" t="s">
        <v>110</v>
      </c>
      <c r="F46" s="260">
        <v>139809600</v>
      </c>
      <c r="G46" s="262">
        <v>0</v>
      </c>
      <c r="H46" s="262">
        <v>0</v>
      </c>
      <c r="I46" s="262">
        <v>0</v>
      </c>
      <c r="J46" s="262">
        <v>0</v>
      </c>
      <c r="K46" s="262">
        <v>0</v>
      </c>
      <c r="L46" s="262">
        <v>0</v>
      </c>
      <c r="M46" s="260">
        <v>139809600</v>
      </c>
      <c r="N46" s="262">
        <v>0</v>
      </c>
      <c r="O46" s="260">
        <v>26396149</v>
      </c>
      <c r="P46" s="260">
        <v>26396149</v>
      </c>
      <c r="Q46" s="262">
        <v>0</v>
      </c>
      <c r="R46" s="260">
        <v>113413451</v>
      </c>
      <c r="S46" s="262">
        <v>0</v>
      </c>
      <c r="T46" s="260">
        <v>26396149</v>
      </c>
      <c r="U46" s="260">
        <v>26396149</v>
      </c>
      <c r="V46" s="260">
        <v>113413451</v>
      </c>
      <c r="W46" s="260">
        <v>26396149</v>
      </c>
      <c r="X46" s="262">
        <v>0</v>
      </c>
      <c r="Y46" s="262">
        <v>0</v>
      </c>
      <c r="Z46" s="262">
        <v>0</v>
      </c>
      <c r="AA46" s="260">
        <v>26396149</v>
      </c>
      <c r="AB46" s="270"/>
    </row>
    <row r="47" spans="1:28" s="269" customFormat="1" ht="15" x14ac:dyDescent="0.2">
      <c r="A47" s="266" t="s">
        <v>110</v>
      </c>
      <c r="B47" s="266" t="s">
        <v>141</v>
      </c>
      <c r="C47" s="266" t="s">
        <v>92</v>
      </c>
      <c r="D47" s="266" t="s">
        <v>140</v>
      </c>
      <c r="E47" s="266" t="s">
        <v>110</v>
      </c>
      <c r="F47" s="267">
        <v>139809600</v>
      </c>
      <c r="G47" s="268">
        <v>0</v>
      </c>
      <c r="H47" s="268">
        <v>0</v>
      </c>
      <c r="I47" s="268">
        <v>0</v>
      </c>
      <c r="J47" s="268">
        <v>0</v>
      </c>
      <c r="K47" s="268">
        <v>0</v>
      </c>
      <c r="L47" s="268">
        <v>0</v>
      </c>
      <c r="M47" s="267">
        <v>139809600</v>
      </c>
      <c r="N47" s="268">
        <v>0</v>
      </c>
      <c r="O47" s="267">
        <v>26396149</v>
      </c>
      <c r="P47" s="267">
        <v>26396149</v>
      </c>
      <c r="Q47" s="268">
        <v>0</v>
      </c>
      <c r="R47" s="267">
        <v>113413451</v>
      </c>
      <c r="S47" s="268">
        <v>0</v>
      </c>
      <c r="T47" s="267">
        <v>26396149</v>
      </c>
      <c r="U47" s="267">
        <v>26396149</v>
      </c>
      <c r="V47" s="267">
        <v>113413451</v>
      </c>
      <c r="W47" s="267">
        <v>26396149</v>
      </c>
      <c r="X47" s="268">
        <v>0</v>
      </c>
      <c r="Y47" s="268">
        <v>0</v>
      </c>
      <c r="Z47" s="268">
        <v>0</v>
      </c>
      <c r="AA47" s="267">
        <v>26396149</v>
      </c>
      <c r="AB47" s="270"/>
    </row>
    <row r="48" spans="1:28" ht="15" hidden="1" x14ac:dyDescent="0.2">
      <c r="A48" s="245" t="s">
        <v>110</v>
      </c>
      <c r="B48" s="245" t="s">
        <v>139</v>
      </c>
      <c r="C48" s="245" t="s">
        <v>92</v>
      </c>
      <c r="D48" s="245" t="s">
        <v>138</v>
      </c>
      <c r="E48" s="245" t="s">
        <v>110</v>
      </c>
      <c r="F48" s="260">
        <v>139809600</v>
      </c>
      <c r="G48" s="262">
        <v>0</v>
      </c>
      <c r="H48" s="262">
        <v>0</v>
      </c>
      <c r="I48" s="262">
        <v>0</v>
      </c>
      <c r="J48" s="262">
        <v>0</v>
      </c>
      <c r="K48" s="262">
        <v>0</v>
      </c>
      <c r="L48" s="262">
        <v>0</v>
      </c>
      <c r="M48" s="260">
        <v>139809600</v>
      </c>
      <c r="N48" s="262">
        <v>0</v>
      </c>
      <c r="O48" s="260">
        <v>26396149</v>
      </c>
      <c r="P48" s="260">
        <v>26396149</v>
      </c>
      <c r="Q48" s="262">
        <v>0</v>
      </c>
      <c r="R48" s="260">
        <v>113413451</v>
      </c>
      <c r="S48" s="262">
        <v>0</v>
      </c>
      <c r="T48" s="260">
        <v>26396149</v>
      </c>
      <c r="U48" s="260">
        <v>26396149</v>
      </c>
      <c r="V48" s="260">
        <v>113413451</v>
      </c>
      <c r="W48" s="260">
        <v>26396149</v>
      </c>
      <c r="X48" s="262">
        <v>0</v>
      </c>
      <c r="Y48" s="262">
        <v>0</v>
      </c>
      <c r="Z48" s="262">
        <v>0</v>
      </c>
      <c r="AA48" s="260">
        <v>26396149</v>
      </c>
      <c r="AB48" s="270"/>
    </row>
    <row r="49" spans="1:28" ht="21" hidden="1" x14ac:dyDescent="0.2">
      <c r="A49" s="245" t="s">
        <v>137</v>
      </c>
      <c r="B49" s="245" t="s">
        <v>135</v>
      </c>
      <c r="C49" s="245" t="s">
        <v>92</v>
      </c>
      <c r="D49" s="245" t="s">
        <v>134</v>
      </c>
      <c r="E49" s="245" t="s">
        <v>90</v>
      </c>
      <c r="F49" s="260">
        <v>119809609</v>
      </c>
      <c r="G49" s="262">
        <v>0</v>
      </c>
      <c r="H49" s="262">
        <v>0</v>
      </c>
      <c r="I49" s="262">
        <v>0</v>
      </c>
      <c r="J49" s="262">
        <v>0</v>
      </c>
      <c r="K49" s="262">
        <v>0</v>
      </c>
      <c r="L49" s="262">
        <v>0</v>
      </c>
      <c r="M49" s="260">
        <v>119809609</v>
      </c>
      <c r="N49" s="262">
        <v>0</v>
      </c>
      <c r="O49" s="260">
        <v>26396149</v>
      </c>
      <c r="P49" s="260">
        <v>26396149</v>
      </c>
      <c r="Q49" s="262">
        <v>0</v>
      </c>
      <c r="R49" s="260">
        <v>93413460</v>
      </c>
      <c r="S49" s="262">
        <v>0</v>
      </c>
      <c r="T49" s="260">
        <v>26396149</v>
      </c>
      <c r="U49" s="260">
        <v>26396149</v>
      </c>
      <c r="V49" s="260">
        <v>93413460</v>
      </c>
      <c r="W49" s="260">
        <v>26396149</v>
      </c>
      <c r="X49" s="262">
        <v>0</v>
      </c>
      <c r="Y49" s="262">
        <v>0</v>
      </c>
      <c r="Z49" s="262">
        <v>0</v>
      </c>
      <c r="AA49" s="260">
        <v>26396149</v>
      </c>
      <c r="AB49" s="270"/>
    </row>
    <row r="50" spans="1:28" ht="21" hidden="1" x14ac:dyDescent="0.2">
      <c r="A50" s="245" t="s">
        <v>136</v>
      </c>
      <c r="B50" s="245" t="s">
        <v>135</v>
      </c>
      <c r="C50" s="245" t="s">
        <v>92</v>
      </c>
      <c r="D50" s="245" t="s">
        <v>134</v>
      </c>
      <c r="E50" s="245" t="s">
        <v>107</v>
      </c>
      <c r="F50" s="260">
        <v>19999991</v>
      </c>
      <c r="G50" s="262">
        <v>0</v>
      </c>
      <c r="H50" s="262">
        <v>0</v>
      </c>
      <c r="I50" s="262">
        <v>0</v>
      </c>
      <c r="J50" s="262">
        <v>0</v>
      </c>
      <c r="K50" s="262">
        <v>0</v>
      </c>
      <c r="L50" s="262">
        <v>0</v>
      </c>
      <c r="M50" s="260">
        <v>19999991</v>
      </c>
      <c r="N50" s="262">
        <v>0</v>
      </c>
      <c r="O50" s="262">
        <v>0</v>
      </c>
      <c r="P50" s="262">
        <v>0</v>
      </c>
      <c r="Q50" s="262">
        <v>0</v>
      </c>
      <c r="R50" s="260">
        <v>19999991</v>
      </c>
      <c r="S50" s="262">
        <v>0</v>
      </c>
      <c r="T50" s="262">
        <v>0</v>
      </c>
      <c r="U50" s="262">
        <v>0</v>
      </c>
      <c r="V50" s="260">
        <v>19999991</v>
      </c>
      <c r="W50" s="262">
        <v>0</v>
      </c>
      <c r="X50" s="262">
        <v>0</v>
      </c>
      <c r="Y50" s="262">
        <v>0</v>
      </c>
      <c r="Z50" s="262">
        <v>0</v>
      </c>
      <c r="AA50" s="262">
        <v>0</v>
      </c>
      <c r="AB50" s="270"/>
    </row>
    <row r="51" spans="1:28" ht="21" hidden="1" x14ac:dyDescent="0.2">
      <c r="A51" s="245" t="s">
        <v>110</v>
      </c>
      <c r="B51" s="245" t="s">
        <v>133</v>
      </c>
      <c r="C51" s="245" t="s">
        <v>92</v>
      </c>
      <c r="D51" s="245" t="s">
        <v>132</v>
      </c>
      <c r="E51" s="245" t="s">
        <v>110</v>
      </c>
      <c r="F51" s="260">
        <v>16000000</v>
      </c>
      <c r="G51" s="262">
        <v>0</v>
      </c>
      <c r="H51" s="262">
        <v>0</v>
      </c>
      <c r="I51" s="262">
        <v>0</v>
      </c>
      <c r="J51" s="262">
        <v>0</v>
      </c>
      <c r="K51" s="260">
        <v>5937000</v>
      </c>
      <c r="L51" s="262">
        <v>0</v>
      </c>
      <c r="M51" s="260">
        <v>21937000</v>
      </c>
      <c r="N51" s="262">
        <v>0</v>
      </c>
      <c r="O51" s="260">
        <v>16000000</v>
      </c>
      <c r="P51" s="260">
        <v>16000000</v>
      </c>
      <c r="Q51" s="262">
        <v>0</v>
      </c>
      <c r="R51" s="260">
        <v>5937000</v>
      </c>
      <c r="S51" s="262">
        <v>0</v>
      </c>
      <c r="T51" s="260">
        <v>16000000</v>
      </c>
      <c r="U51" s="260">
        <v>16000000</v>
      </c>
      <c r="V51" s="260">
        <v>5937000</v>
      </c>
      <c r="W51" s="260">
        <v>10968198</v>
      </c>
      <c r="X51" s="262">
        <v>0</v>
      </c>
      <c r="Y51" s="260">
        <v>10968198</v>
      </c>
      <c r="Z51" s="260">
        <v>10968198</v>
      </c>
      <c r="AA51" s="260">
        <v>5031802</v>
      </c>
      <c r="AB51" s="270"/>
    </row>
    <row r="52" spans="1:28" ht="15" hidden="1" x14ac:dyDescent="0.2">
      <c r="A52" s="245" t="s">
        <v>110</v>
      </c>
      <c r="B52" s="245" t="s">
        <v>131</v>
      </c>
      <c r="C52" s="245" t="s">
        <v>92</v>
      </c>
      <c r="D52" s="245" t="s">
        <v>130</v>
      </c>
      <c r="E52" s="245" t="s">
        <v>110</v>
      </c>
      <c r="F52" s="260">
        <v>16000000</v>
      </c>
      <c r="G52" s="262">
        <v>0</v>
      </c>
      <c r="H52" s="262">
        <v>0</v>
      </c>
      <c r="I52" s="262">
        <v>0</v>
      </c>
      <c r="J52" s="262">
        <v>0</v>
      </c>
      <c r="K52" s="260">
        <v>5937000</v>
      </c>
      <c r="L52" s="262">
        <v>0</v>
      </c>
      <c r="M52" s="260">
        <v>21937000</v>
      </c>
      <c r="N52" s="262">
        <v>0</v>
      </c>
      <c r="O52" s="260">
        <v>16000000</v>
      </c>
      <c r="P52" s="260">
        <v>16000000</v>
      </c>
      <c r="Q52" s="262">
        <v>0</v>
      </c>
      <c r="R52" s="260">
        <v>5937000</v>
      </c>
      <c r="S52" s="262">
        <v>0</v>
      </c>
      <c r="T52" s="260">
        <v>16000000</v>
      </c>
      <c r="U52" s="260">
        <v>16000000</v>
      </c>
      <c r="V52" s="260">
        <v>5937000</v>
      </c>
      <c r="W52" s="260">
        <v>10968198</v>
      </c>
      <c r="X52" s="262">
        <v>0</v>
      </c>
      <c r="Y52" s="260">
        <v>10968198</v>
      </c>
      <c r="Z52" s="260">
        <v>10968198</v>
      </c>
      <c r="AA52" s="260">
        <v>5031802</v>
      </c>
      <c r="AB52" s="270"/>
    </row>
    <row r="53" spans="1:28" s="269" customFormat="1" ht="15" x14ac:dyDescent="0.2">
      <c r="A53" s="266" t="s">
        <v>129</v>
      </c>
      <c r="B53" s="266" t="s">
        <v>128</v>
      </c>
      <c r="C53" s="266" t="s">
        <v>92</v>
      </c>
      <c r="D53" s="266" t="s">
        <v>127</v>
      </c>
      <c r="E53" s="266" t="s">
        <v>90</v>
      </c>
      <c r="F53" s="267">
        <v>16000000</v>
      </c>
      <c r="G53" s="268">
        <v>0</v>
      </c>
      <c r="H53" s="268">
        <v>0</v>
      </c>
      <c r="I53" s="268">
        <v>0</v>
      </c>
      <c r="J53" s="268">
        <v>0</v>
      </c>
      <c r="K53" s="267">
        <v>5937000</v>
      </c>
      <c r="L53" s="268">
        <v>0</v>
      </c>
      <c r="M53" s="267">
        <v>21937000</v>
      </c>
      <c r="N53" s="268">
        <v>0</v>
      </c>
      <c r="O53" s="267">
        <v>16000000</v>
      </c>
      <c r="P53" s="267">
        <v>16000000</v>
      </c>
      <c r="Q53" s="268">
        <v>0</v>
      </c>
      <c r="R53" s="267">
        <v>5937000</v>
      </c>
      <c r="S53" s="268">
        <v>0</v>
      </c>
      <c r="T53" s="267">
        <v>16000000</v>
      </c>
      <c r="U53" s="267">
        <v>16000000</v>
      </c>
      <c r="V53" s="267">
        <v>5937000</v>
      </c>
      <c r="W53" s="267">
        <v>10968198</v>
      </c>
      <c r="X53" s="268">
        <v>0</v>
      </c>
      <c r="Y53" s="267">
        <v>10968198</v>
      </c>
      <c r="Z53" s="267">
        <v>10968198</v>
      </c>
      <c r="AA53" s="267">
        <v>5031802</v>
      </c>
      <c r="AB53" s="270"/>
    </row>
    <row r="54" spans="1:28" s="298" customFormat="1" x14ac:dyDescent="0.2">
      <c r="A54" s="294" t="s">
        <v>110</v>
      </c>
      <c r="B54" s="294" t="s">
        <v>126</v>
      </c>
      <c r="C54" s="294" t="s">
        <v>92</v>
      </c>
      <c r="D54" s="294" t="s">
        <v>125</v>
      </c>
      <c r="E54" s="294" t="s">
        <v>110</v>
      </c>
      <c r="F54" s="295">
        <v>2707137572</v>
      </c>
      <c r="G54" s="295">
        <v>3707326622.8200002</v>
      </c>
      <c r="H54" s="296">
        <v>0</v>
      </c>
      <c r="I54" s="296">
        <v>0</v>
      </c>
      <c r="J54" s="296">
        <v>0</v>
      </c>
      <c r="K54" s="295">
        <v>180013147</v>
      </c>
      <c r="L54" s="295">
        <v>180013147</v>
      </c>
      <c r="M54" s="295">
        <v>6414464194.8199997</v>
      </c>
      <c r="N54" s="296">
        <v>0</v>
      </c>
      <c r="O54" s="295">
        <v>2382187699</v>
      </c>
      <c r="P54" s="295">
        <v>2382187699</v>
      </c>
      <c r="Q54" s="296">
        <v>0</v>
      </c>
      <c r="R54" s="295">
        <v>4032276495.8200002</v>
      </c>
      <c r="S54" s="296">
        <v>0</v>
      </c>
      <c r="T54" s="295">
        <v>2303337524</v>
      </c>
      <c r="U54" s="295">
        <v>2303337524</v>
      </c>
      <c r="V54" s="295">
        <v>4111126670.8200002</v>
      </c>
      <c r="W54" s="295">
        <v>1400630503</v>
      </c>
      <c r="X54" s="296">
        <v>0</v>
      </c>
      <c r="Y54" s="295">
        <v>1384660503</v>
      </c>
      <c r="Z54" s="295">
        <v>1384660503</v>
      </c>
      <c r="AA54" s="295">
        <v>918677021</v>
      </c>
      <c r="AB54" s="299"/>
    </row>
    <row r="55" spans="1:28" hidden="1" x14ac:dyDescent="0.2">
      <c r="A55" s="245" t="s">
        <v>110</v>
      </c>
      <c r="B55" s="245" t="s">
        <v>124</v>
      </c>
      <c r="C55" s="245" t="s">
        <v>92</v>
      </c>
      <c r="D55" s="245" t="s">
        <v>123</v>
      </c>
      <c r="E55" s="245" t="s">
        <v>110</v>
      </c>
      <c r="F55" s="260">
        <v>2707137572</v>
      </c>
      <c r="G55" s="260">
        <v>2767326622.8200002</v>
      </c>
      <c r="H55" s="262">
        <v>0</v>
      </c>
      <c r="I55" s="262">
        <v>0</v>
      </c>
      <c r="J55" s="262">
        <v>0</v>
      </c>
      <c r="K55" s="260">
        <v>180013147</v>
      </c>
      <c r="L55" s="260">
        <v>180013147</v>
      </c>
      <c r="M55" s="260">
        <v>5474464194.8199997</v>
      </c>
      <c r="N55" s="262">
        <v>0</v>
      </c>
      <c r="O55" s="260">
        <v>2382187699</v>
      </c>
      <c r="P55" s="260">
        <v>2382187699</v>
      </c>
      <c r="Q55" s="262">
        <v>0</v>
      </c>
      <c r="R55" s="260">
        <v>3092276495.8200002</v>
      </c>
      <c r="S55" s="262">
        <v>0</v>
      </c>
      <c r="T55" s="260">
        <v>2303337524</v>
      </c>
      <c r="U55" s="260">
        <v>2303337524</v>
      </c>
      <c r="V55" s="260">
        <v>3171126670.8200002</v>
      </c>
      <c r="W55" s="260">
        <v>1400630503</v>
      </c>
      <c r="X55" s="262">
        <v>0</v>
      </c>
      <c r="Y55" s="260">
        <v>1384660503</v>
      </c>
      <c r="Z55" s="260">
        <v>1384660503</v>
      </c>
      <c r="AA55" s="260">
        <v>918677021</v>
      </c>
    </row>
    <row r="56" spans="1:28" hidden="1" x14ac:dyDescent="0.2">
      <c r="A56" s="245" t="s">
        <v>110</v>
      </c>
      <c r="B56" s="245" t="s">
        <v>423</v>
      </c>
      <c r="C56" s="245" t="s">
        <v>92</v>
      </c>
      <c r="D56" s="245" t="s">
        <v>424</v>
      </c>
      <c r="E56" s="245" t="s">
        <v>110</v>
      </c>
      <c r="F56" s="262">
        <v>0</v>
      </c>
      <c r="G56" s="260">
        <v>220300000</v>
      </c>
      <c r="H56" s="262">
        <v>0</v>
      </c>
      <c r="I56" s="262">
        <v>0</v>
      </c>
      <c r="J56" s="262">
        <v>0</v>
      </c>
      <c r="K56" s="262">
        <v>0</v>
      </c>
      <c r="L56" s="262">
        <v>0</v>
      </c>
      <c r="M56" s="260">
        <v>220300000</v>
      </c>
      <c r="N56" s="262">
        <v>0</v>
      </c>
      <c r="O56" s="262">
        <v>0</v>
      </c>
      <c r="P56" s="262">
        <v>0</v>
      </c>
      <c r="Q56" s="262">
        <v>0</v>
      </c>
      <c r="R56" s="260">
        <v>220300000</v>
      </c>
      <c r="S56" s="262">
        <v>0</v>
      </c>
      <c r="T56" s="262">
        <v>0</v>
      </c>
      <c r="U56" s="262">
        <v>0</v>
      </c>
      <c r="V56" s="260">
        <v>220300000</v>
      </c>
      <c r="W56" s="262">
        <v>0</v>
      </c>
      <c r="X56" s="262">
        <v>0</v>
      </c>
      <c r="Y56" s="262">
        <v>0</v>
      </c>
      <c r="Z56" s="262">
        <v>0</v>
      </c>
      <c r="AA56" s="262">
        <v>0</v>
      </c>
    </row>
    <row r="57" spans="1:28" hidden="1" x14ac:dyDescent="0.2">
      <c r="A57" s="245" t="s">
        <v>110</v>
      </c>
      <c r="B57" s="245" t="s">
        <v>425</v>
      </c>
      <c r="C57" s="245" t="s">
        <v>92</v>
      </c>
      <c r="D57" s="245" t="s">
        <v>426</v>
      </c>
      <c r="E57" s="245" t="s">
        <v>110</v>
      </c>
      <c r="F57" s="262">
        <v>0</v>
      </c>
      <c r="G57" s="260">
        <v>220300000</v>
      </c>
      <c r="H57" s="262">
        <v>0</v>
      </c>
      <c r="I57" s="262">
        <v>0</v>
      </c>
      <c r="J57" s="262">
        <v>0</v>
      </c>
      <c r="K57" s="262">
        <v>0</v>
      </c>
      <c r="L57" s="262">
        <v>0</v>
      </c>
      <c r="M57" s="260">
        <v>220300000</v>
      </c>
      <c r="N57" s="262">
        <v>0</v>
      </c>
      <c r="O57" s="262">
        <v>0</v>
      </c>
      <c r="P57" s="262">
        <v>0</v>
      </c>
      <c r="Q57" s="262">
        <v>0</v>
      </c>
      <c r="R57" s="260">
        <v>220300000</v>
      </c>
      <c r="S57" s="262">
        <v>0</v>
      </c>
      <c r="T57" s="262">
        <v>0</v>
      </c>
      <c r="U57" s="262">
        <v>0</v>
      </c>
      <c r="V57" s="260">
        <v>220300000</v>
      </c>
      <c r="W57" s="262">
        <v>0</v>
      </c>
      <c r="X57" s="262">
        <v>0</v>
      </c>
      <c r="Y57" s="262">
        <v>0</v>
      </c>
      <c r="Z57" s="262">
        <v>0</v>
      </c>
      <c r="AA57" s="262">
        <v>0</v>
      </c>
    </row>
    <row r="58" spans="1:28" ht="31.5" x14ac:dyDescent="0.2">
      <c r="A58" s="245" t="s">
        <v>427</v>
      </c>
      <c r="B58" s="258" t="s">
        <v>428</v>
      </c>
      <c r="C58" s="258" t="s">
        <v>92</v>
      </c>
      <c r="D58" s="258" t="s">
        <v>429</v>
      </c>
      <c r="E58" s="258" t="s">
        <v>430</v>
      </c>
      <c r="F58" s="256">
        <v>0</v>
      </c>
      <c r="G58" s="253">
        <v>150000000</v>
      </c>
      <c r="H58" s="256">
        <v>0</v>
      </c>
      <c r="I58" s="256">
        <v>0</v>
      </c>
      <c r="J58" s="256">
        <v>0</v>
      </c>
      <c r="K58" s="256">
        <v>0</v>
      </c>
      <c r="L58" s="256">
        <v>0</v>
      </c>
      <c r="M58" s="253">
        <v>150000000</v>
      </c>
      <c r="N58" s="256">
        <v>0</v>
      </c>
      <c r="O58" s="256">
        <v>0</v>
      </c>
      <c r="P58" s="256">
        <v>0</v>
      </c>
      <c r="Q58" s="256">
        <v>0</v>
      </c>
      <c r="R58" s="253">
        <v>150000000</v>
      </c>
      <c r="S58" s="256">
        <v>0</v>
      </c>
      <c r="T58" s="256">
        <v>0</v>
      </c>
      <c r="U58" s="256">
        <v>0</v>
      </c>
      <c r="V58" s="253">
        <v>150000000</v>
      </c>
      <c r="W58" s="256">
        <v>0</v>
      </c>
      <c r="X58" s="256">
        <v>0</v>
      </c>
      <c r="Y58" s="256">
        <v>0</v>
      </c>
      <c r="Z58" s="256">
        <v>0</v>
      </c>
      <c r="AA58" s="262">
        <v>0</v>
      </c>
    </row>
    <row r="59" spans="1:28" ht="31.5" x14ac:dyDescent="0.2">
      <c r="A59" s="251" t="s">
        <v>431</v>
      </c>
      <c r="B59" s="251" t="s">
        <v>432</v>
      </c>
      <c r="C59" s="251" t="s">
        <v>92</v>
      </c>
      <c r="D59" s="251" t="s">
        <v>433</v>
      </c>
      <c r="E59" s="251" t="s">
        <v>430</v>
      </c>
      <c r="F59" s="242">
        <v>0</v>
      </c>
      <c r="G59" s="248">
        <v>70300000</v>
      </c>
      <c r="H59" s="242">
        <v>0</v>
      </c>
      <c r="I59" s="242">
        <v>0</v>
      </c>
      <c r="J59" s="242">
        <v>0</v>
      </c>
      <c r="K59" s="242">
        <v>0</v>
      </c>
      <c r="L59" s="242">
        <v>0</v>
      </c>
      <c r="M59" s="248">
        <v>70300000</v>
      </c>
      <c r="N59" s="242">
        <v>0</v>
      </c>
      <c r="O59" s="242">
        <v>0</v>
      </c>
      <c r="P59" s="242">
        <v>0</v>
      </c>
      <c r="Q59" s="242">
        <v>0</v>
      </c>
      <c r="R59" s="248">
        <v>70300000</v>
      </c>
      <c r="S59" s="242">
        <v>0</v>
      </c>
      <c r="T59" s="242">
        <v>0</v>
      </c>
      <c r="U59" s="242">
        <v>0</v>
      </c>
      <c r="V59" s="260">
        <v>70300000</v>
      </c>
      <c r="W59" s="262">
        <v>0</v>
      </c>
      <c r="X59" s="262">
        <v>0</v>
      </c>
      <c r="Y59" s="262">
        <v>0</v>
      </c>
      <c r="Z59" s="242">
        <v>0</v>
      </c>
      <c r="AA59" s="262">
        <v>0</v>
      </c>
    </row>
    <row r="60" spans="1:28" ht="21" hidden="1" x14ac:dyDescent="0.2">
      <c r="A60" s="245" t="s">
        <v>110</v>
      </c>
      <c r="B60" s="245" t="s">
        <v>112</v>
      </c>
      <c r="C60" s="245" t="s">
        <v>92</v>
      </c>
      <c r="D60" s="245" t="s">
        <v>111</v>
      </c>
      <c r="E60" s="245" t="s">
        <v>110</v>
      </c>
      <c r="F60" s="260">
        <v>2312728657</v>
      </c>
      <c r="G60" s="260">
        <v>2218757872.8200002</v>
      </c>
      <c r="H60" s="262">
        <v>0</v>
      </c>
      <c r="I60" s="262">
        <v>0</v>
      </c>
      <c r="J60" s="262">
        <v>0</v>
      </c>
      <c r="K60" s="260">
        <v>96013147</v>
      </c>
      <c r="L60" s="260">
        <v>84000000</v>
      </c>
      <c r="M60" s="260">
        <v>4543499676.8199997</v>
      </c>
      <c r="N60" s="262">
        <v>0</v>
      </c>
      <c r="O60" s="260">
        <v>2069336819</v>
      </c>
      <c r="P60" s="260">
        <v>2069336819</v>
      </c>
      <c r="Q60" s="262">
        <v>0</v>
      </c>
      <c r="R60" s="260">
        <v>2474162857.8200002</v>
      </c>
      <c r="S60" s="262">
        <v>0</v>
      </c>
      <c r="T60" s="260">
        <v>2016236819</v>
      </c>
      <c r="U60" s="260">
        <v>2016236819</v>
      </c>
      <c r="V60" s="260">
        <v>2527262857.8200002</v>
      </c>
      <c r="W60" s="260">
        <v>1290147520</v>
      </c>
      <c r="X60" s="262">
        <v>0</v>
      </c>
      <c r="Y60" s="260">
        <v>1274177520</v>
      </c>
      <c r="Z60" s="260">
        <v>1274177520</v>
      </c>
      <c r="AA60" s="260">
        <v>742059299</v>
      </c>
      <c r="AB60" s="271"/>
    </row>
    <row r="61" spans="1:28" hidden="1" x14ac:dyDescent="0.2">
      <c r="A61" s="245" t="s">
        <v>110</v>
      </c>
      <c r="B61" s="245" t="s">
        <v>434</v>
      </c>
      <c r="C61" s="245" t="s">
        <v>92</v>
      </c>
      <c r="D61" s="245" t="s">
        <v>435</v>
      </c>
      <c r="E61" s="245" t="s">
        <v>110</v>
      </c>
      <c r="F61" s="262">
        <v>0</v>
      </c>
      <c r="G61" s="260">
        <v>940000000</v>
      </c>
      <c r="H61" s="262">
        <v>0</v>
      </c>
      <c r="I61" s="262">
        <v>0</v>
      </c>
      <c r="J61" s="262">
        <v>0</v>
      </c>
      <c r="K61" s="262">
        <v>0</v>
      </c>
      <c r="L61" s="262">
        <v>0</v>
      </c>
      <c r="M61" s="260">
        <v>940000000</v>
      </c>
      <c r="N61" s="262">
        <v>0</v>
      </c>
      <c r="O61" s="262">
        <v>0</v>
      </c>
      <c r="P61" s="262">
        <v>0</v>
      </c>
      <c r="Q61" s="262">
        <v>0</v>
      </c>
      <c r="R61" s="260">
        <v>940000000</v>
      </c>
      <c r="S61" s="262">
        <v>0</v>
      </c>
      <c r="T61" s="262">
        <v>0</v>
      </c>
      <c r="U61" s="262">
        <v>0</v>
      </c>
      <c r="V61" s="260">
        <v>940000000</v>
      </c>
      <c r="W61" s="262">
        <v>0</v>
      </c>
      <c r="X61" s="262">
        <v>0</v>
      </c>
      <c r="Y61" s="262">
        <v>0</v>
      </c>
      <c r="Z61" s="262">
        <v>0</v>
      </c>
      <c r="AA61" s="262">
        <v>0</v>
      </c>
    </row>
    <row r="62" spans="1:28" hidden="1" x14ac:dyDescent="0.2">
      <c r="A62" s="245" t="s">
        <v>110</v>
      </c>
      <c r="B62" s="245" t="s">
        <v>436</v>
      </c>
      <c r="C62" s="245" t="s">
        <v>92</v>
      </c>
      <c r="D62" s="245" t="s">
        <v>437</v>
      </c>
      <c r="E62" s="245" t="s">
        <v>110</v>
      </c>
      <c r="F62" s="262">
        <v>0</v>
      </c>
      <c r="G62" s="260">
        <v>940000000</v>
      </c>
      <c r="H62" s="262">
        <v>0</v>
      </c>
      <c r="I62" s="262">
        <v>0</v>
      </c>
      <c r="J62" s="262">
        <v>0</v>
      </c>
      <c r="K62" s="262">
        <v>0</v>
      </c>
      <c r="L62" s="262">
        <v>0</v>
      </c>
      <c r="M62" s="260">
        <v>940000000</v>
      </c>
      <c r="N62" s="262">
        <v>0</v>
      </c>
      <c r="O62" s="262">
        <v>0</v>
      </c>
      <c r="P62" s="262">
        <v>0</v>
      </c>
      <c r="Q62" s="262">
        <v>0</v>
      </c>
      <c r="R62" s="260">
        <v>940000000</v>
      </c>
      <c r="S62" s="262">
        <v>0</v>
      </c>
      <c r="T62" s="262">
        <v>0</v>
      </c>
      <c r="U62" s="262">
        <v>0</v>
      </c>
      <c r="V62" s="260">
        <v>940000000</v>
      </c>
      <c r="W62" s="262">
        <v>0</v>
      </c>
      <c r="X62" s="262">
        <v>0</v>
      </c>
      <c r="Y62" s="262">
        <v>0</v>
      </c>
      <c r="Z62" s="262">
        <v>0</v>
      </c>
      <c r="AA62" s="262">
        <v>0</v>
      </c>
    </row>
    <row r="63" spans="1:28" hidden="1" x14ac:dyDescent="0.2">
      <c r="A63" s="245" t="s">
        <v>110</v>
      </c>
      <c r="B63" s="245" t="s">
        <v>438</v>
      </c>
      <c r="C63" s="245" t="s">
        <v>92</v>
      </c>
      <c r="D63" s="245" t="s">
        <v>439</v>
      </c>
      <c r="E63" s="245" t="s">
        <v>110</v>
      </c>
      <c r="F63" s="262">
        <v>0</v>
      </c>
      <c r="G63" s="260">
        <v>940000000</v>
      </c>
      <c r="H63" s="262">
        <v>0</v>
      </c>
      <c r="I63" s="262">
        <v>0</v>
      </c>
      <c r="J63" s="262">
        <v>0</v>
      </c>
      <c r="K63" s="262">
        <v>0</v>
      </c>
      <c r="L63" s="262">
        <v>0</v>
      </c>
      <c r="M63" s="260">
        <v>940000000</v>
      </c>
      <c r="N63" s="262">
        <v>0</v>
      </c>
      <c r="O63" s="262">
        <v>0</v>
      </c>
      <c r="P63" s="262">
        <v>0</v>
      </c>
      <c r="Q63" s="262">
        <v>0</v>
      </c>
      <c r="R63" s="260">
        <v>940000000</v>
      </c>
      <c r="S63" s="262">
        <v>0</v>
      </c>
      <c r="T63" s="262">
        <v>0</v>
      </c>
      <c r="U63" s="262">
        <v>0</v>
      </c>
      <c r="V63" s="260">
        <v>940000000</v>
      </c>
      <c r="W63" s="262">
        <v>0</v>
      </c>
      <c r="X63" s="262">
        <v>0</v>
      </c>
      <c r="Y63" s="262">
        <v>0</v>
      </c>
      <c r="Z63" s="262">
        <v>0</v>
      </c>
      <c r="AA63" s="262">
        <v>0</v>
      </c>
    </row>
    <row r="64" spans="1:28" ht="21" x14ac:dyDescent="0.2">
      <c r="A64" s="249" t="s">
        <v>440</v>
      </c>
      <c r="B64" s="249" t="s">
        <v>441</v>
      </c>
      <c r="C64" s="249" t="s">
        <v>92</v>
      </c>
      <c r="D64" s="249" t="s">
        <v>442</v>
      </c>
      <c r="E64" s="249" t="s">
        <v>430</v>
      </c>
      <c r="F64" s="247">
        <v>0</v>
      </c>
      <c r="G64" s="243">
        <v>940000000</v>
      </c>
      <c r="H64" s="247">
        <v>0</v>
      </c>
      <c r="I64" s="247">
        <v>0</v>
      </c>
      <c r="J64" s="247">
        <v>0</v>
      </c>
      <c r="K64" s="247">
        <v>0</v>
      </c>
      <c r="L64" s="247">
        <v>0</v>
      </c>
      <c r="M64" s="243">
        <v>940000000</v>
      </c>
      <c r="N64" s="247">
        <v>0</v>
      </c>
      <c r="O64" s="247">
        <v>0</v>
      </c>
      <c r="P64" s="247">
        <v>0</v>
      </c>
      <c r="Q64" s="247">
        <v>0</v>
      </c>
      <c r="R64" s="243">
        <v>940000000</v>
      </c>
      <c r="S64" s="247">
        <v>0</v>
      </c>
      <c r="T64" s="247">
        <v>0</v>
      </c>
      <c r="U64" s="247">
        <v>0</v>
      </c>
      <c r="V64" s="243">
        <v>940000000</v>
      </c>
      <c r="W64" s="247">
        <v>0</v>
      </c>
      <c r="X64" s="247">
        <v>0</v>
      </c>
      <c r="Y64" s="247">
        <v>0</v>
      </c>
      <c r="Z64" s="247">
        <v>0</v>
      </c>
      <c r="AA64" s="262">
        <v>0</v>
      </c>
    </row>
    <row r="65" spans="1:28" hidden="1" x14ac:dyDescent="0.2">
      <c r="A65" s="245" t="s">
        <v>110</v>
      </c>
      <c r="B65" s="245" t="s">
        <v>122</v>
      </c>
      <c r="C65" s="245" t="s">
        <v>92</v>
      </c>
      <c r="D65" s="245" t="s">
        <v>121</v>
      </c>
      <c r="E65" s="245" t="s">
        <v>110</v>
      </c>
      <c r="F65" s="260">
        <v>2707137572</v>
      </c>
      <c r="G65" s="260">
        <v>2547026622.8200002</v>
      </c>
      <c r="H65" s="262">
        <v>0</v>
      </c>
      <c r="I65" s="262">
        <v>0</v>
      </c>
      <c r="J65" s="262">
        <v>0</v>
      </c>
      <c r="K65" s="260">
        <v>180013147</v>
      </c>
      <c r="L65" s="260">
        <v>180013147</v>
      </c>
      <c r="M65" s="260">
        <v>5254164194.8199997</v>
      </c>
      <c r="N65" s="262">
        <v>0</v>
      </c>
      <c r="O65" s="260">
        <v>2382187699</v>
      </c>
      <c r="P65" s="260">
        <v>2382187699</v>
      </c>
      <c r="Q65" s="262">
        <v>0</v>
      </c>
      <c r="R65" s="260">
        <v>2871976495.8200002</v>
      </c>
      <c r="S65" s="262">
        <v>0</v>
      </c>
      <c r="T65" s="260">
        <v>2303337524</v>
      </c>
      <c r="U65" s="260">
        <v>2303337524</v>
      </c>
      <c r="V65" s="260">
        <v>2950826670.8200002</v>
      </c>
      <c r="W65" s="260">
        <v>1400630503</v>
      </c>
      <c r="X65" s="262">
        <v>0</v>
      </c>
      <c r="Y65" s="260">
        <v>1384660503</v>
      </c>
      <c r="Z65" s="260">
        <v>1384660503</v>
      </c>
      <c r="AA65" s="260">
        <v>918677021</v>
      </c>
    </row>
    <row r="66" spans="1:28" ht="42" x14ac:dyDescent="0.2">
      <c r="A66" s="251" t="s">
        <v>120</v>
      </c>
      <c r="B66" s="251" t="s">
        <v>119</v>
      </c>
      <c r="C66" s="251" t="s">
        <v>92</v>
      </c>
      <c r="D66" s="251" t="s">
        <v>118</v>
      </c>
      <c r="E66" s="251" t="s">
        <v>90</v>
      </c>
      <c r="F66" s="248">
        <v>62800427</v>
      </c>
      <c r="G66" s="248">
        <v>150000000</v>
      </c>
      <c r="H66" s="242">
        <v>0</v>
      </c>
      <c r="I66" s="242">
        <v>0</v>
      </c>
      <c r="J66" s="242">
        <v>0</v>
      </c>
      <c r="K66" s="242">
        <v>0</v>
      </c>
      <c r="L66" s="248">
        <v>23000000</v>
      </c>
      <c r="M66" s="248">
        <v>189800427</v>
      </c>
      <c r="N66" s="242">
        <v>0</v>
      </c>
      <c r="O66" s="248">
        <v>30336814</v>
      </c>
      <c r="P66" s="248">
        <v>30336814</v>
      </c>
      <c r="Q66" s="242">
        <v>0</v>
      </c>
      <c r="R66" s="248">
        <v>159463613</v>
      </c>
      <c r="S66" s="242">
        <v>0</v>
      </c>
      <c r="T66" s="248">
        <v>30336814</v>
      </c>
      <c r="U66" s="248">
        <v>30336814</v>
      </c>
      <c r="V66" s="248">
        <v>159463613</v>
      </c>
      <c r="W66" s="248">
        <v>3400148</v>
      </c>
      <c r="X66" s="242">
        <v>0</v>
      </c>
      <c r="Y66" s="248">
        <v>3400148</v>
      </c>
      <c r="Z66" s="248">
        <v>3400148</v>
      </c>
      <c r="AA66" s="260">
        <v>26936666</v>
      </c>
      <c r="AB66" s="272"/>
    </row>
    <row r="67" spans="1:28" ht="31.5" x14ac:dyDescent="0.2">
      <c r="A67" s="258" t="s">
        <v>117</v>
      </c>
      <c r="B67" s="258" t="s">
        <v>114</v>
      </c>
      <c r="C67" s="258" t="s">
        <v>92</v>
      </c>
      <c r="D67" s="258" t="s">
        <v>116</v>
      </c>
      <c r="E67" s="258" t="s">
        <v>90</v>
      </c>
      <c r="F67" s="253">
        <v>226483488</v>
      </c>
      <c r="G67" s="256">
        <v>0</v>
      </c>
      <c r="H67" s="256">
        <v>0</v>
      </c>
      <c r="I67" s="256">
        <v>0</v>
      </c>
      <c r="J67" s="256">
        <v>0</v>
      </c>
      <c r="K67" s="256">
        <v>0</v>
      </c>
      <c r="L67" s="253">
        <v>73013147</v>
      </c>
      <c r="M67" s="253">
        <v>153470341</v>
      </c>
      <c r="N67" s="256">
        <v>0</v>
      </c>
      <c r="O67" s="253">
        <v>153470341</v>
      </c>
      <c r="P67" s="253">
        <v>153470341</v>
      </c>
      <c r="Q67" s="256">
        <v>0</v>
      </c>
      <c r="R67" s="256">
        <v>0</v>
      </c>
      <c r="S67" s="256">
        <v>0</v>
      </c>
      <c r="T67" s="253">
        <v>153470341</v>
      </c>
      <c r="U67" s="253">
        <v>153470341</v>
      </c>
      <c r="V67" s="256">
        <v>0</v>
      </c>
      <c r="W67" s="253">
        <v>38367585</v>
      </c>
      <c r="X67" s="256">
        <v>0</v>
      </c>
      <c r="Y67" s="253">
        <v>38367585</v>
      </c>
      <c r="Z67" s="253">
        <v>38367585</v>
      </c>
      <c r="AA67" s="260">
        <v>115102756</v>
      </c>
    </row>
    <row r="68" spans="1:28" ht="31.5" x14ac:dyDescent="0.2">
      <c r="A68" s="251" t="s">
        <v>115</v>
      </c>
      <c r="B68" s="251" t="s">
        <v>114</v>
      </c>
      <c r="C68" s="251" t="s">
        <v>92</v>
      </c>
      <c r="D68" s="251" t="s">
        <v>113</v>
      </c>
      <c r="E68" s="251" t="s">
        <v>90</v>
      </c>
      <c r="F68" s="248">
        <v>105125000</v>
      </c>
      <c r="G68" s="248">
        <v>178268750</v>
      </c>
      <c r="H68" s="242">
        <v>0</v>
      </c>
      <c r="I68" s="242">
        <v>0</v>
      </c>
      <c r="J68" s="242">
        <v>0</v>
      </c>
      <c r="K68" s="248">
        <v>84000000</v>
      </c>
      <c r="L68" s="242">
        <v>0</v>
      </c>
      <c r="M68" s="248">
        <v>367393750</v>
      </c>
      <c r="N68" s="242">
        <v>0</v>
      </c>
      <c r="O68" s="248">
        <v>129043725</v>
      </c>
      <c r="P68" s="248">
        <v>129043725</v>
      </c>
      <c r="Q68" s="242">
        <v>0</v>
      </c>
      <c r="R68" s="248">
        <v>238350025</v>
      </c>
      <c r="S68" s="242">
        <v>0</v>
      </c>
      <c r="T68" s="248">
        <v>103293550</v>
      </c>
      <c r="U68" s="248">
        <v>103293550</v>
      </c>
      <c r="V68" s="248">
        <v>264100200</v>
      </c>
      <c r="W68" s="248">
        <v>68715250</v>
      </c>
      <c r="X68" s="242">
        <v>0</v>
      </c>
      <c r="Y68" s="248">
        <v>68715250</v>
      </c>
      <c r="Z68" s="248">
        <v>68715250</v>
      </c>
      <c r="AA68" s="260">
        <v>34578300</v>
      </c>
    </row>
    <row r="69" spans="1:28" ht="21" x14ac:dyDescent="0.2">
      <c r="A69" s="249" t="s">
        <v>109</v>
      </c>
      <c r="B69" s="249" t="s">
        <v>108</v>
      </c>
      <c r="C69" s="249" t="s">
        <v>92</v>
      </c>
      <c r="D69" s="249" t="s">
        <v>104</v>
      </c>
      <c r="E69" s="249" t="s">
        <v>107</v>
      </c>
      <c r="F69" s="243">
        <v>10000009</v>
      </c>
      <c r="G69" s="247">
        <v>0</v>
      </c>
      <c r="H69" s="247">
        <v>0</v>
      </c>
      <c r="I69" s="247">
        <v>0</v>
      </c>
      <c r="J69" s="247">
        <v>0</v>
      </c>
      <c r="K69" s="247">
        <v>0</v>
      </c>
      <c r="L69" s="247">
        <v>0</v>
      </c>
      <c r="M69" s="243">
        <v>10000009</v>
      </c>
      <c r="N69" s="247">
        <v>0</v>
      </c>
      <c r="O69" s="243">
        <v>10000000</v>
      </c>
      <c r="P69" s="243">
        <v>10000000</v>
      </c>
      <c r="Q69" s="247">
        <v>0</v>
      </c>
      <c r="R69" s="247">
        <v>9</v>
      </c>
      <c r="S69" s="247">
        <v>0</v>
      </c>
      <c r="T69" s="243">
        <v>10000000</v>
      </c>
      <c r="U69" s="243">
        <v>10000000</v>
      </c>
      <c r="V69" s="247">
        <v>9</v>
      </c>
      <c r="W69" s="243">
        <v>3166666</v>
      </c>
      <c r="X69" s="247">
        <v>0</v>
      </c>
      <c r="Y69" s="243">
        <v>3166666</v>
      </c>
      <c r="Z69" s="243">
        <v>3166666</v>
      </c>
      <c r="AA69" s="260">
        <v>6833334</v>
      </c>
    </row>
    <row r="70" spans="1:28" ht="21" x14ac:dyDescent="0.2">
      <c r="A70" s="249" t="s">
        <v>106</v>
      </c>
      <c r="B70" s="249" t="s">
        <v>105</v>
      </c>
      <c r="C70" s="249" t="s">
        <v>92</v>
      </c>
      <c r="D70" s="249" t="s">
        <v>104</v>
      </c>
      <c r="E70" s="249" t="s">
        <v>90</v>
      </c>
      <c r="F70" s="243">
        <v>20916668</v>
      </c>
      <c r="G70" s="243">
        <v>129083323</v>
      </c>
      <c r="H70" s="247">
        <v>0</v>
      </c>
      <c r="I70" s="247">
        <v>0</v>
      </c>
      <c r="J70" s="247">
        <v>0</v>
      </c>
      <c r="K70" s="247">
        <v>0</v>
      </c>
      <c r="L70" s="247">
        <v>0</v>
      </c>
      <c r="M70" s="243">
        <v>149999991</v>
      </c>
      <c r="N70" s="247">
        <v>0</v>
      </c>
      <c r="O70" s="243">
        <v>20000000</v>
      </c>
      <c r="P70" s="243">
        <v>20000000</v>
      </c>
      <c r="Q70" s="247">
        <v>0</v>
      </c>
      <c r="R70" s="243">
        <v>129999991</v>
      </c>
      <c r="S70" s="247">
        <v>0</v>
      </c>
      <c r="T70" s="243">
        <v>20000000</v>
      </c>
      <c r="U70" s="243">
        <v>20000000</v>
      </c>
      <c r="V70" s="243">
        <v>129999991</v>
      </c>
      <c r="W70" s="243">
        <v>20000000</v>
      </c>
      <c r="X70" s="247">
        <v>0</v>
      </c>
      <c r="Y70" s="243">
        <v>20000000</v>
      </c>
      <c r="Z70" s="243">
        <v>20000000</v>
      </c>
      <c r="AA70" s="262">
        <v>0</v>
      </c>
    </row>
    <row r="71" spans="1:28" ht="21" x14ac:dyDescent="0.2">
      <c r="A71" s="251" t="s">
        <v>103</v>
      </c>
      <c r="B71" s="251" t="s">
        <v>102</v>
      </c>
      <c r="C71" s="251" t="s">
        <v>92</v>
      </c>
      <c r="D71" s="251" t="s">
        <v>101</v>
      </c>
      <c r="E71" s="251" t="s">
        <v>90</v>
      </c>
      <c r="F71" s="248">
        <v>1382074573</v>
      </c>
      <c r="G71" s="248">
        <v>709978630</v>
      </c>
      <c r="H71" s="242">
        <v>0</v>
      </c>
      <c r="I71" s="242">
        <v>0</v>
      </c>
      <c r="J71" s="242">
        <v>0</v>
      </c>
      <c r="K71" s="242">
        <v>0</v>
      </c>
      <c r="L71" s="248">
        <v>84000000</v>
      </c>
      <c r="M71" s="248">
        <v>2008053203</v>
      </c>
      <c r="N71" s="242">
        <v>0</v>
      </c>
      <c r="O71" s="248">
        <v>1091095277</v>
      </c>
      <c r="P71" s="248">
        <v>1091095277</v>
      </c>
      <c r="Q71" s="242">
        <v>0</v>
      </c>
      <c r="R71" s="248">
        <v>916957926</v>
      </c>
      <c r="S71" s="242">
        <v>0</v>
      </c>
      <c r="T71" s="248">
        <v>1091095277</v>
      </c>
      <c r="U71" s="248">
        <v>1091095277</v>
      </c>
      <c r="V71" s="248">
        <v>916957926</v>
      </c>
      <c r="W71" s="248">
        <v>562752330</v>
      </c>
      <c r="X71" s="242">
        <v>0</v>
      </c>
      <c r="Y71" s="248">
        <v>557752330</v>
      </c>
      <c r="Z71" s="248">
        <v>557752330</v>
      </c>
      <c r="AA71" s="260">
        <v>533342947</v>
      </c>
    </row>
    <row r="72" spans="1:28" ht="21" x14ac:dyDescent="0.2">
      <c r="A72" s="264" t="s">
        <v>100</v>
      </c>
      <c r="B72" s="264" t="s">
        <v>99</v>
      </c>
      <c r="C72" s="264" t="s">
        <v>92</v>
      </c>
      <c r="D72" s="264" t="s">
        <v>98</v>
      </c>
      <c r="E72" s="264" t="s">
        <v>90</v>
      </c>
      <c r="F72" s="261">
        <v>312133332</v>
      </c>
      <c r="G72" s="261">
        <v>510999995</v>
      </c>
      <c r="H72" s="259">
        <v>0</v>
      </c>
      <c r="I72" s="259">
        <v>0</v>
      </c>
      <c r="J72" s="259">
        <v>0</v>
      </c>
      <c r="K72" s="259">
        <v>0</v>
      </c>
      <c r="L72" s="259">
        <v>0</v>
      </c>
      <c r="M72" s="261">
        <v>823133327</v>
      </c>
      <c r="N72" s="259">
        <v>0</v>
      </c>
      <c r="O72" s="261">
        <v>230854542</v>
      </c>
      <c r="P72" s="261">
        <v>230854542</v>
      </c>
      <c r="Q72" s="259">
        <v>0</v>
      </c>
      <c r="R72" s="261">
        <v>592278785</v>
      </c>
      <c r="S72" s="259">
        <v>0</v>
      </c>
      <c r="T72" s="261">
        <v>230854542</v>
      </c>
      <c r="U72" s="261">
        <v>230854542</v>
      </c>
      <c r="V72" s="261">
        <v>592278785</v>
      </c>
      <c r="W72" s="261">
        <v>169767694</v>
      </c>
      <c r="X72" s="259">
        <v>0</v>
      </c>
      <c r="Y72" s="261">
        <v>167317694</v>
      </c>
      <c r="Z72" s="261">
        <v>167317694</v>
      </c>
      <c r="AA72" s="260">
        <v>63536848</v>
      </c>
    </row>
    <row r="73" spans="1:28" ht="21" x14ac:dyDescent="0.2">
      <c r="A73" s="258" t="s">
        <v>97</v>
      </c>
      <c r="B73" s="258" t="s">
        <v>96</v>
      </c>
      <c r="C73" s="258" t="s">
        <v>92</v>
      </c>
      <c r="D73" s="258" t="s">
        <v>95</v>
      </c>
      <c r="E73" s="258" t="s">
        <v>90</v>
      </c>
      <c r="F73" s="253">
        <v>203516512</v>
      </c>
      <c r="G73" s="253">
        <v>493333488</v>
      </c>
      <c r="H73" s="256">
        <v>0</v>
      </c>
      <c r="I73" s="256">
        <v>0</v>
      </c>
      <c r="J73" s="256">
        <v>0</v>
      </c>
      <c r="K73" s="253">
        <v>73013147</v>
      </c>
      <c r="L73" s="256">
        <v>0</v>
      </c>
      <c r="M73" s="253">
        <v>769863147</v>
      </c>
      <c r="N73" s="256">
        <v>0</v>
      </c>
      <c r="O73" s="253">
        <v>257367000</v>
      </c>
      <c r="P73" s="253">
        <v>257367000</v>
      </c>
      <c r="Q73" s="256">
        <v>0</v>
      </c>
      <c r="R73" s="253">
        <v>512496147</v>
      </c>
      <c r="S73" s="256">
        <v>0</v>
      </c>
      <c r="T73" s="253">
        <v>257367000</v>
      </c>
      <c r="U73" s="253">
        <v>257367000</v>
      </c>
      <c r="V73" s="253">
        <v>512496147</v>
      </c>
      <c r="W73" s="253">
        <v>212879999</v>
      </c>
      <c r="X73" s="256">
        <v>0</v>
      </c>
      <c r="Y73" s="253">
        <v>212879999</v>
      </c>
      <c r="Z73" s="253">
        <v>212879999</v>
      </c>
      <c r="AA73" s="260">
        <v>44487001</v>
      </c>
    </row>
    <row r="74" spans="1:28" ht="21" x14ac:dyDescent="0.2">
      <c r="A74" s="257" t="s">
        <v>94</v>
      </c>
      <c r="B74" s="257" t="s">
        <v>93</v>
      </c>
      <c r="C74" s="257" t="s">
        <v>92</v>
      </c>
      <c r="D74" s="257" t="s">
        <v>91</v>
      </c>
      <c r="E74" s="257" t="s">
        <v>90</v>
      </c>
      <c r="F74" s="255">
        <v>384087563</v>
      </c>
      <c r="G74" s="255">
        <v>375362436.81999999</v>
      </c>
      <c r="H74" s="252">
        <v>0</v>
      </c>
      <c r="I74" s="252">
        <v>0</v>
      </c>
      <c r="J74" s="252">
        <v>0</v>
      </c>
      <c r="K74" s="255">
        <v>23000000</v>
      </c>
      <c r="L74" s="252">
        <v>0</v>
      </c>
      <c r="M74" s="255">
        <v>782449999.82000005</v>
      </c>
      <c r="N74" s="252">
        <v>0</v>
      </c>
      <c r="O74" s="255">
        <v>460020000</v>
      </c>
      <c r="P74" s="255">
        <v>460020000</v>
      </c>
      <c r="Q74" s="252">
        <v>0</v>
      </c>
      <c r="R74" s="255">
        <v>322429999.81999999</v>
      </c>
      <c r="S74" s="252">
        <v>0</v>
      </c>
      <c r="T74" s="255">
        <v>406920000</v>
      </c>
      <c r="U74" s="255">
        <v>406920000</v>
      </c>
      <c r="V74" s="255">
        <v>375529999.81999999</v>
      </c>
      <c r="W74" s="255">
        <v>321580831</v>
      </c>
      <c r="X74" s="252">
        <v>0</v>
      </c>
      <c r="Y74" s="255">
        <v>313060831</v>
      </c>
      <c r="Z74" s="255">
        <v>313060831</v>
      </c>
      <c r="AA74" s="260">
        <v>93859169</v>
      </c>
    </row>
    <row r="75" spans="1:28" ht="15" x14ac:dyDescent="0.2">
      <c r="A75" s="241"/>
      <c r="B75" s="241"/>
      <c r="C75" s="241"/>
      <c r="D75" s="241"/>
      <c r="E75" s="241"/>
      <c r="F75" s="241"/>
      <c r="G75" s="241"/>
      <c r="H75" s="241"/>
      <c r="I75" s="241"/>
      <c r="J75" s="241"/>
      <c r="K75" s="241"/>
      <c r="L75" s="241"/>
      <c r="M75" s="241"/>
      <c r="N75" s="241"/>
      <c r="O75" s="241"/>
      <c r="P75" s="241"/>
      <c r="Q75" s="241"/>
      <c r="R75" s="241"/>
      <c r="S75" s="241"/>
      <c r="T75" s="241"/>
      <c r="U75" s="241"/>
      <c r="V75" s="241"/>
      <c r="W75" s="241"/>
      <c r="X75" s="241"/>
      <c r="Y75" s="241"/>
      <c r="Z75" s="241"/>
      <c r="AA75" s="241"/>
    </row>
    <row r="76" spans="1:28" ht="15" x14ac:dyDescent="0.2">
      <c r="A76" s="241"/>
      <c r="B76" s="241"/>
      <c r="C76" s="241"/>
      <c r="D76" s="241" t="s">
        <v>276</v>
      </c>
      <c r="E76" s="241"/>
      <c r="F76" s="241"/>
      <c r="G76" s="241"/>
      <c r="H76" s="241"/>
      <c r="I76" s="241"/>
      <c r="J76" s="241"/>
      <c r="K76" s="241"/>
      <c r="L76" s="241"/>
      <c r="M76" s="263">
        <f>+M59+M66+M68+M71</f>
        <v>2635547380</v>
      </c>
      <c r="N76" s="263">
        <f t="shared" ref="N76:Z76" si="0">+N59+N66+N68+N71</f>
        <v>0</v>
      </c>
      <c r="O76" s="263">
        <f t="shared" si="0"/>
        <v>1250475816</v>
      </c>
      <c r="P76" s="263">
        <f t="shared" si="0"/>
        <v>1250475816</v>
      </c>
      <c r="Q76" s="263">
        <f t="shared" si="0"/>
        <v>0</v>
      </c>
      <c r="R76" s="263">
        <f t="shared" si="0"/>
        <v>1385071564</v>
      </c>
      <c r="S76" s="263">
        <f t="shared" si="0"/>
        <v>0</v>
      </c>
      <c r="T76" s="263">
        <f t="shared" si="0"/>
        <v>1224725641</v>
      </c>
      <c r="U76" s="263">
        <f t="shared" si="0"/>
        <v>1224725641</v>
      </c>
      <c r="V76" s="263">
        <f t="shared" si="0"/>
        <v>1410821739</v>
      </c>
      <c r="W76" s="263">
        <f t="shared" si="0"/>
        <v>634867728</v>
      </c>
      <c r="X76" s="263">
        <f t="shared" si="0"/>
        <v>0</v>
      </c>
      <c r="Y76" s="263">
        <f t="shared" si="0"/>
        <v>629867728</v>
      </c>
      <c r="Z76" s="263">
        <f t="shared" si="0"/>
        <v>629867728</v>
      </c>
      <c r="AA76" s="263">
        <v>594857913</v>
      </c>
    </row>
    <row r="77" spans="1:28" ht="15" x14ac:dyDescent="0.2">
      <c r="A77" s="241"/>
      <c r="B77" s="241"/>
      <c r="C77" s="241"/>
      <c r="D77" s="241" t="s">
        <v>278</v>
      </c>
      <c r="E77" s="241"/>
      <c r="F77" s="241"/>
      <c r="G77" s="241"/>
      <c r="H77" s="241"/>
      <c r="I77" s="241"/>
      <c r="J77" s="241"/>
      <c r="K77" s="241"/>
      <c r="L77" s="241"/>
      <c r="M77" s="263">
        <f>+M64+M69+M70</f>
        <v>1100000000</v>
      </c>
      <c r="N77" s="263">
        <f t="shared" ref="N77:Z77" si="1">+N64+N69+N70</f>
        <v>0</v>
      </c>
      <c r="O77" s="263">
        <f t="shared" si="1"/>
        <v>30000000</v>
      </c>
      <c r="P77" s="263">
        <f t="shared" si="1"/>
        <v>30000000</v>
      </c>
      <c r="Q77" s="263">
        <f t="shared" si="1"/>
        <v>0</v>
      </c>
      <c r="R77" s="263">
        <f t="shared" si="1"/>
        <v>1070000000</v>
      </c>
      <c r="S77" s="263">
        <f t="shared" si="1"/>
        <v>0</v>
      </c>
      <c r="T77" s="263">
        <f t="shared" si="1"/>
        <v>30000000</v>
      </c>
      <c r="U77" s="263">
        <f t="shared" si="1"/>
        <v>30000000</v>
      </c>
      <c r="V77" s="263">
        <f t="shared" si="1"/>
        <v>1070000000</v>
      </c>
      <c r="W77" s="263">
        <f t="shared" si="1"/>
        <v>23166666</v>
      </c>
      <c r="X77" s="263">
        <f t="shared" si="1"/>
        <v>0</v>
      </c>
      <c r="Y77" s="263">
        <f t="shared" si="1"/>
        <v>23166666</v>
      </c>
      <c r="Z77" s="263">
        <f t="shared" si="1"/>
        <v>23166666</v>
      </c>
      <c r="AA77" s="263">
        <v>6833334</v>
      </c>
    </row>
    <row r="78" spans="1:28" ht="15" x14ac:dyDescent="0.2">
      <c r="A78" s="241"/>
      <c r="B78" s="241"/>
      <c r="C78" s="241"/>
      <c r="D78" s="241" t="s">
        <v>277</v>
      </c>
      <c r="E78" s="241"/>
      <c r="F78" s="241"/>
      <c r="G78" s="241"/>
      <c r="H78" s="241"/>
      <c r="I78" s="241"/>
      <c r="J78" s="241"/>
      <c r="K78" s="241"/>
      <c r="L78" s="241"/>
      <c r="M78" s="263">
        <f>+M58+M67+M73</f>
        <v>1073333488</v>
      </c>
      <c r="N78" s="263">
        <f t="shared" ref="N78:Z78" si="2">+N58+N67+N73</f>
        <v>0</v>
      </c>
      <c r="O78" s="263">
        <f t="shared" si="2"/>
        <v>410837341</v>
      </c>
      <c r="P78" s="263">
        <f t="shared" si="2"/>
        <v>410837341</v>
      </c>
      <c r="Q78" s="263">
        <f t="shared" si="2"/>
        <v>0</v>
      </c>
      <c r="R78" s="263">
        <f t="shared" si="2"/>
        <v>662496147</v>
      </c>
      <c r="S78" s="263">
        <f t="shared" si="2"/>
        <v>0</v>
      </c>
      <c r="T78" s="263">
        <f t="shared" si="2"/>
        <v>410837341</v>
      </c>
      <c r="U78" s="263">
        <f t="shared" si="2"/>
        <v>410837341</v>
      </c>
      <c r="V78" s="263">
        <f t="shared" si="2"/>
        <v>662496147</v>
      </c>
      <c r="W78" s="263">
        <f t="shared" si="2"/>
        <v>251247584</v>
      </c>
      <c r="X78" s="263">
        <f t="shared" si="2"/>
        <v>0</v>
      </c>
      <c r="Y78" s="263">
        <f t="shared" si="2"/>
        <v>251247584</v>
      </c>
      <c r="Z78" s="263">
        <f t="shared" si="2"/>
        <v>251247584</v>
      </c>
      <c r="AA78" s="263">
        <v>159589757</v>
      </c>
    </row>
    <row r="79" spans="1:28" ht="15" x14ac:dyDescent="0.2">
      <c r="A79" s="241"/>
      <c r="B79" s="241"/>
      <c r="C79" s="241"/>
      <c r="D79" s="241" t="s">
        <v>279</v>
      </c>
      <c r="E79" s="241"/>
      <c r="F79" s="241"/>
      <c r="G79" s="241"/>
      <c r="H79" s="241"/>
      <c r="I79" s="241"/>
      <c r="J79" s="241"/>
      <c r="K79" s="241"/>
      <c r="L79" s="241"/>
      <c r="M79" s="263">
        <f>+M72</f>
        <v>823133327</v>
      </c>
      <c r="N79" s="263">
        <f t="shared" ref="N79:Z79" si="3">+N72</f>
        <v>0</v>
      </c>
      <c r="O79" s="263">
        <f t="shared" si="3"/>
        <v>230854542</v>
      </c>
      <c r="P79" s="263">
        <f t="shared" si="3"/>
        <v>230854542</v>
      </c>
      <c r="Q79" s="263">
        <f t="shared" si="3"/>
        <v>0</v>
      </c>
      <c r="R79" s="263">
        <f t="shared" si="3"/>
        <v>592278785</v>
      </c>
      <c r="S79" s="263">
        <f t="shared" si="3"/>
        <v>0</v>
      </c>
      <c r="T79" s="263">
        <f t="shared" si="3"/>
        <v>230854542</v>
      </c>
      <c r="U79" s="263">
        <f t="shared" si="3"/>
        <v>230854542</v>
      </c>
      <c r="V79" s="263">
        <f t="shared" si="3"/>
        <v>592278785</v>
      </c>
      <c r="W79" s="263">
        <f t="shared" si="3"/>
        <v>169767694</v>
      </c>
      <c r="X79" s="263">
        <f t="shared" si="3"/>
        <v>0</v>
      </c>
      <c r="Y79" s="263">
        <f t="shared" si="3"/>
        <v>167317694</v>
      </c>
      <c r="Z79" s="263">
        <f t="shared" si="3"/>
        <v>167317694</v>
      </c>
      <c r="AA79" s="263">
        <v>63536848</v>
      </c>
    </row>
    <row r="80" spans="1:28" ht="15" x14ac:dyDescent="0.2">
      <c r="A80" s="241"/>
      <c r="B80" s="241"/>
      <c r="C80" s="241"/>
      <c r="D80" s="241" t="s">
        <v>280</v>
      </c>
      <c r="E80" s="241"/>
      <c r="F80" s="241"/>
      <c r="G80" s="241"/>
      <c r="H80" s="241"/>
      <c r="I80" s="241"/>
      <c r="J80" s="241"/>
      <c r="K80" s="241"/>
      <c r="L80" s="241"/>
      <c r="M80" s="263">
        <f>+M74</f>
        <v>782449999.82000005</v>
      </c>
      <c r="N80" s="263">
        <f t="shared" ref="N80:Z80" si="4">+N74</f>
        <v>0</v>
      </c>
      <c r="O80" s="263">
        <f t="shared" si="4"/>
        <v>460020000</v>
      </c>
      <c r="P80" s="263">
        <f t="shared" si="4"/>
        <v>460020000</v>
      </c>
      <c r="Q80" s="263">
        <f t="shared" si="4"/>
        <v>0</v>
      </c>
      <c r="R80" s="263">
        <f t="shared" si="4"/>
        <v>322429999.81999999</v>
      </c>
      <c r="S80" s="263">
        <f t="shared" si="4"/>
        <v>0</v>
      </c>
      <c r="T80" s="263">
        <f t="shared" si="4"/>
        <v>406920000</v>
      </c>
      <c r="U80" s="263">
        <f t="shared" si="4"/>
        <v>406920000</v>
      </c>
      <c r="V80" s="263">
        <f t="shared" si="4"/>
        <v>375529999.81999999</v>
      </c>
      <c r="W80" s="263">
        <f t="shared" si="4"/>
        <v>321580831</v>
      </c>
      <c r="X80" s="263">
        <f t="shared" si="4"/>
        <v>0</v>
      </c>
      <c r="Y80" s="263">
        <f t="shared" si="4"/>
        <v>313060831</v>
      </c>
      <c r="Z80" s="263">
        <f t="shared" si="4"/>
        <v>313060831</v>
      </c>
      <c r="AA80" s="263">
        <v>93859169</v>
      </c>
    </row>
  </sheetData>
  <mergeCells count="5">
    <mergeCell ref="A1:AA1"/>
    <mergeCell ref="A2:AA2"/>
    <mergeCell ref="A3:AA3"/>
    <mergeCell ref="A4:AA4"/>
    <mergeCell ref="A5:AA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B82"/>
  <sheetViews>
    <sheetView showGridLines="0" topLeftCell="B35" workbookViewId="0">
      <selection activeCell="D93" sqref="D93"/>
    </sheetView>
  </sheetViews>
  <sheetFormatPr baseColWidth="10" defaultRowHeight="15" x14ac:dyDescent="0.25"/>
  <cols>
    <col min="1" max="1" width="13.25" style="354" hidden="1" customWidth="1"/>
    <col min="2" max="2" width="15.75" style="354" bestFit="1" customWidth="1"/>
    <col min="3" max="3" width="12.875" style="354" hidden="1" customWidth="1"/>
    <col min="4" max="4" width="58.375" style="354" customWidth="1"/>
    <col min="5" max="5" width="7.75" style="354" hidden="1" customWidth="1"/>
    <col min="6" max="6" width="14.5" style="354" hidden="1" customWidth="1"/>
    <col min="7" max="7" width="13.875" style="354" hidden="1" customWidth="1"/>
    <col min="8" max="8" width="11.375" style="354" hidden="1" customWidth="1"/>
    <col min="9" max="9" width="13.125" style="354" hidden="1" customWidth="1"/>
    <col min="10" max="10" width="9.75" style="354" hidden="1" customWidth="1"/>
    <col min="11" max="12" width="12.375" style="354" hidden="1" customWidth="1"/>
    <col min="13" max="13" width="17" style="354" bestFit="1" customWidth="1"/>
    <col min="14" max="14" width="13.875" style="354" hidden="1" customWidth="1"/>
    <col min="15" max="15" width="12.375" style="354" hidden="1" customWidth="1"/>
    <col min="16" max="16" width="20.625" style="354" hidden="1" customWidth="1"/>
    <col min="17" max="17" width="15.625" style="354" hidden="1" customWidth="1"/>
    <col min="18" max="18" width="13.875" style="354" hidden="1" customWidth="1"/>
    <col min="19" max="19" width="20.25" style="354" hidden="1" customWidth="1"/>
    <col min="20" max="20" width="23.125" style="354" hidden="1" customWidth="1"/>
    <col min="21" max="21" width="14.625" style="354" bestFit="1" customWidth="1"/>
    <col min="22" max="22" width="17.875" style="354" hidden="1" customWidth="1"/>
    <col min="23" max="23" width="13.875" style="354" hidden="1" customWidth="1"/>
    <col min="24" max="24" width="14.75" style="354" hidden="1" customWidth="1"/>
    <col min="25" max="25" width="15" style="354" hidden="1" customWidth="1"/>
    <col min="26" max="26" width="13.875" style="354" bestFit="1" customWidth="1"/>
    <col min="27" max="27" width="13.875" style="354" hidden="1" customWidth="1"/>
    <col min="28" max="16384" width="11" style="354"/>
  </cols>
  <sheetData>
    <row r="1" spans="1:28" x14ac:dyDescent="0.25">
      <c r="A1" s="459" t="s">
        <v>270</v>
      </c>
      <c r="B1" s="459"/>
      <c r="C1" s="459"/>
      <c r="D1" s="459"/>
      <c r="E1" s="459"/>
      <c r="F1" s="459"/>
      <c r="G1" s="459"/>
      <c r="H1" s="459"/>
      <c r="I1" s="459"/>
      <c r="J1" s="459"/>
      <c r="K1" s="459"/>
      <c r="L1" s="459"/>
      <c r="M1" s="459"/>
      <c r="N1" s="459"/>
      <c r="O1" s="459"/>
      <c r="P1" s="459"/>
      <c r="Q1" s="459"/>
      <c r="R1" s="459"/>
      <c r="S1" s="459"/>
      <c r="T1" s="459"/>
      <c r="U1" s="459"/>
      <c r="V1" s="459"/>
      <c r="W1" s="459"/>
      <c r="X1" s="459"/>
      <c r="Y1" s="459"/>
      <c r="Z1" s="459"/>
      <c r="AA1" s="459"/>
    </row>
    <row r="2" spans="1:28" x14ac:dyDescent="0.25">
      <c r="A2" s="458" t="s">
        <v>269</v>
      </c>
      <c r="B2" s="458"/>
      <c r="C2" s="458"/>
      <c r="D2" s="458"/>
      <c r="E2" s="458"/>
      <c r="F2" s="458"/>
      <c r="G2" s="458"/>
      <c r="H2" s="458"/>
      <c r="I2" s="458"/>
      <c r="J2" s="458"/>
      <c r="K2" s="458"/>
      <c r="L2" s="458"/>
      <c r="M2" s="458"/>
      <c r="N2" s="458"/>
      <c r="O2" s="458"/>
      <c r="P2" s="458"/>
      <c r="Q2" s="458"/>
      <c r="R2" s="458"/>
      <c r="S2" s="458"/>
      <c r="T2" s="458"/>
      <c r="U2" s="458"/>
      <c r="V2" s="458"/>
      <c r="W2" s="458"/>
      <c r="X2" s="458"/>
      <c r="Y2" s="458"/>
      <c r="Z2" s="458"/>
      <c r="AA2" s="458"/>
      <c r="AB2" s="355"/>
    </row>
    <row r="3" spans="1:28" x14ac:dyDescent="0.25">
      <c r="A3" s="458" t="s">
        <v>268</v>
      </c>
      <c r="B3" s="458"/>
      <c r="C3" s="458"/>
      <c r="D3" s="458"/>
      <c r="E3" s="458"/>
      <c r="F3" s="458"/>
      <c r="G3" s="458"/>
      <c r="H3" s="458"/>
      <c r="I3" s="458"/>
      <c r="J3" s="458"/>
      <c r="K3" s="458"/>
      <c r="L3" s="458"/>
      <c r="M3" s="458"/>
      <c r="N3" s="458"/>
      <c r="O3" s="458"/>
      <c r="P3" s="458"/>
      <c r="Q3" s="458"/>
      <c r="R3" s="458"/>
      <c r="S3" s="458"/>
      <c r="T3" s="458"/>
      <c r="U3" s="458"/>
      <c r="V3" s="458"/>
      <c r="W3" s="458"/>
      <c r="X3" s="458"/>
      <c r="Y3" s="458"/>
      <c r="Z3" s="458"/>
      <c r="AA3" s="458"/>
      <c r="AB3" s="355"/>
    </row>
    <row r="4" spans="1:28" x14ac:dyDescent="0.25">
      <c r="A4" s="458" t="s">
        <v>507</v>
      </c>
      <c r="B4" s="458"/>
      <c r="C4" s="458"/>
      <c r="D4" s="458"/>
      <c r="E4" s="458"/>
      <c r="F4" s="458"/>
      <c r="G4" s="458"/>
      <c r="H4" s="458"/>
      <c r="I4" s="458"/>
      <c r="J4" s="458"/>
      <c r="K4" s="458"/>
      <c r="L4" s="458"/>
      <c r="M4" s="458"/>
      <c r="N4" s="458"/>
      <c r="O4" s="458"/>
      <c r="P4" s="458"/>
      <c r="Q4" s="458"/>
      <c r="R4" s="458"/>
      <c r="S4" s="458"/>
      <c r="T4" s="458"/>
      <c r="U4" s="458"/>
      <c r="V4" s="458"/>
      <c r="W4" s="458"/>
      <c r="X4" s="458"/>
      <c r="Y4" s="458"/>
      <c r="Z4" s="458"/>
      <c r="AA4" s="458"/>
    </row>
    <row r="5" spans="1:28" x14ac:dyDescent="0.25">
      <c r="A5" s="458" t="s">
        <v>508</v>
      </c>
      <c r="B5" s="458"/>
      <c r="C5" s="458"/>
      <c r="D5" s="458"/>
      <c r="E5" s="458"/>
      <c r="F5" s="458"/>
      <c r="G5" s="458"/>
      <c r="H5" s="458"/>
      <c r="I5" s="458"/>
      <c r="J5" s="458"/>
      <c r="K5" s="458"/>
      <c r="L5" s="458"/>
      <c r="M5" s="458"/>
      <c r="N5" s="458"/>
      <c r="O5" s="458"/>
      <c r="P5" s="458"/>
      <c r="Q5" s="458"/>
      <c r="R5" s="458"/>
      <c r="S5" s="458"/>
      <c r="T5" s="458"/>
      <c r="U5" s="458"/>
      <c r="V5" s="458"/>
      <c r="W5" s="458"/>
      <c r="X5" s="458"/>
      <c r="Y5" s="458"/>
      <c r="Z5" s="458"/>
      <c r="AA5" s="458"/>
      <c r="AB5" s="355"/>
    </row>
    <row r="6" spans="1:28" x14ac:dyDescent="0.25">
      <c r="A6" s="458" t="s">
        <v>265</v>
      </c>
      <c r="B6" s="458"/>
      <c r="C6" s="458"/>
      <c r="D6" s="458"/>
      <c r="E6" s="458"/>
      <c r="F6" s="458"/>
      <c r="G6" s="458"/>
      <c r="H6" s="458"/>
      <c r="I6" s="458"/>
      <c r="J6" s="458"/>
      <c r="K6" s="458"/>
      <c r="L6" s="458"/>
      <c r="M6" s="458"/>
      <c r="N6" s="458"/>
      <c r="O6" s="458"/>
      <c r="P6" s="458"/>
      <c r="Q6" s="458"/>
      <c r="R6" s="458"/>
      <c r="S6" s="458"/>
      <c r="T6" s="458"/>
      <c r="U6" s="458"/>
      <c r="V6" s="458"/>
      <c r="W6" s="458"/>
      <c r="X6" s="458"/>
      <c r="Y6" s="458"/>
      <c r="Z6" s="458"/>
      <c r="AA6" s="458"/>
      <c r="AB6" s="355"/>
    </row>
    <row r="7" spans="1:28" ht="21" customHeight="1" x14ac:dyDescent="0.25">
      <c r="A7" s="356" t="s">
        <v>264</v>
      </c>
      <c r="B7" s="356" t="s">
        <v>263</v>
      </c>
      <c r="C7" s="356" t="s">
        <v>262</v>
      </c>
      <c r="D7" s="356" t="s">
        <v>261</v>
      </c>
      <c r="E7" s="356" t="s">
        <v>260</v>
      </c>
      <c r="F7" s="356" t="s">
        <v>259</v>
      </c>
      <c r="G7" s="356" t="s">
        <v>258</v>
      </c>
      <c r="H7" s="356" t="s">
        <v>257</v>
      </c>
      <c r="I7" s="356" t="s">
        <v>256</v>
      </c>
      <c r="J7" s="356" t="s">
        <v>255</v>
      </c>
      <c r="K7" s="356" t="s">
        <v>254</v>
      </c>
      <c r="L7" s="356" t="s">
        <v>253</v>
      </c>
      <c r="M7" s="356" t="s">
        <v>252</v>
      </c>
      <c r="N7" s="356" t="s">
        <v>251</v>
      </c>
      <c r="O7" s="356" t="s">
        <v>250</v>
      </c>
      <c r="P7" s="356" t="s">
        <v>249</v>
      </c>
      <c r="Q7" s="356" t="s">
        <v>248</v>
      </c>
      <c r="R7" s="356" t="s">
        <v>247</v>
      </c>
      <c r="S7" s="356" t="s">
        <v>246</v>
      </c>
      <c r="T7" s="356" t="s">
        <v>245</v>
      </c>
      <c r="U7" s="356" t="s">
        <v>244</v>
      </c>
      <c r="V7" s="356" t="s">
        <v>243</v>
      </c>
      <c r="W7" s="356" t="s">
        <v>242</v>
      </c>
      <c r="X7" s="356" t="s">
        <v>241</v>
      </c>
      <c r="Y7" s="356" t="s">
        <v>240</v>
      </c>
      <c r="Z7" s="356" t="s">
        <v>239</v>
      </c>
      <c r="AA7" s="356" t="s">
        <v>238</v>
      </c>
    </row>
    <row r="8" spans="1:28" ht="16.5" customHeight="1" x14ac:dyDescent="0.25">
      <c r="A8" s="357" t="s">
        <v>110</v>
      </c>
      <c r="B8" s="348" t="s">
        <v>237</v>
      </c>
      <c r="C8" s="348" t="s">
        <v>92</v>
      </c>
      <c r="D8" s="348" t="s">
        <v>236</v>
      </c>
      <c r="E8" s="348" t="s">
        <v>110</v>
      </c>
      <c r="F8" s="349">
        <v>5040000000</v>
      </c>
      <c r="G8" s="349">
        <v>3707326622.8200002</v>
      </c>
      <c r="H8" s="350">
        <v>0</v>
      </c>
      <c r="I8" s="350">
        <v>0</v>
      </c>
      <c r="J8" s="350">
        <v>0</v>
      </c>
      <c r="K8" s="349">
        <v>272956147</v>
      </c>
      <c r="L8" s="349">
        <v>272956147</v>
      </c>
      <c r="M8" s="349">
        <v>8747326622.8199997</v>
      </c>
      <c r="N8" s="350">
        <v>4597843201</v>
      </c>
      <c r="O8" s="349">
        <v>856666375</v>
      </c>
      <c r="P8" s="349">
        <v>5454509576</v>
      </c>
      <c r="Q8" s="350">
        <v>0</v>
      </c>
      <c r="R8" s="349">
        <v>3292817046.8200002</v>
      </c>
      <c r="S8" s="350">
        <v>4300674392</v>
      </c>
      <c r="T8" s="349">
        <v>901052373</v>
      </c>
      <c r="U8" s="349">
        <v>5201726765</v>
      </c>
      <c r="V8" s="349">
        <v>3545599857.8200002</v>
      </c>
      <c r="W8" s="349">
        <v>3218607477</v>
      </c>
      <c r="X8" s="350">
        <v>2674605942</v>
      </c>
      <c r="Y8" s="349">
        <v>474381043</v>
      </c>
      <c r="Z8" s="349">
        <v>3148986985</v>
      </c>
      <c r="AA8" s="358">
        <v>2052739780</v>
      </c>
    </row>
    <row r="9" spans="1:28" ht="16.5" customHeight="1" x14ac:dyDescent="0.25">
      <c r="A9" s="357" t="s">
        <v>110</v>
      </c>
      <c r="B9" s="329" t="s">
        <v>235</v>
      </c>
      <c r="C9" s="329" t="s">
        <v>92</v>
      </c>
      <c r="D9" s="329" t="s">
        <v>234</v>
      </c>
      <c r="E9" s="329" t="s">
        <v>110</v>
      </c>
      <c r="F9" s="331">
        <v>2332862428</v>
      </c>
      <c r="G9" s="330">
        <v>0</v>
      </c>
      <c r="H9" s="330">
        <v>0</v>
      </c>
      <c r="I9" s="330">
        <v>0</v>
      </c>
      <c r="J9" s="330">
        <v>0</v>
      </c>
      <c r="K9" s="331">
        <v>92943000</v>
      </c>
      <c r="L9" s="331">
        <v>92943000</v>
      </c>
      <c r="M9" s="331">
        <v>2332862428</v>
      </c>
      <c r="N9" s="330">
        <v>1305911964</v>
      </c>
      <c r="O9" s="331">
        <v>121011587</v>
      </c>
      <c r="P9" s="331">
        <v>1426923551</v>
      </c>
      <c r="Q9" s="330">
        <v>0</v>
      </c>
      <c r="R9" s="331">
        <v>905938877</v>
      </c>
      <c r="S9" s="330">
        <v>1247271488</v>
      </c>
      <c r="T9" s="331">
        <v>125438484</v>
      </c>
      <c r="U9" s="331">
        <v>1372709972</v>
      </c>
      <c r="V9" s="331">
        <v>960152456</v>
      </c>
      <c r="W9" s="331">
        <v>1103400920</v>
      </c>
      <c r="X9" s="330">
        <v>961758416</v>
      </c>
      <c r="Y9" s="331">
        <v>106555346</v>
      </c>
      <c r="Z9" s="331">
        <v>1068313762</v>
      </c>
      <c r="AA9" s="358">
        <v>304396210</v>
      </c>
    </row>
    <row r="10" spans="1:28" ht="16.5" customHeight="1" x14ac:dyDescent="0.25">
      <c r="A10" s="357" t="s">
        <v>110</v>
      </c>
      <c r="B10" s="357" t="s">
        <v>233</v>
      </c>
      <c r="C10" s="357" t="s">
        <v>92</v>
      </c>
      <c r="D10" s="357" t="s">
        <v>232</v>
      </c>
      <c r="E10" s="357" t="s">
        <v>110</v>
      </c>
      <c r="F10" s="358">
        <v>1388561517</v>
      </c>
      <c r="G10" s="359">
        <v>0</v>
      </c>
      <c r="H10" s="359">
        <v>0</v>
      </c>
      <c r="I10" s="359">
        <v>0</v>
      </c>
      <c r="J10" s="359">
        <v>0</v>
      </c>
      <c r="K10" s="358">
        <v>36006000</v>
      </c>
      <c r="L10" s="359">
        <v>0</v>
      </c>
      <c r="M10" s="358">
        <v>1424567517</v>
      </c>
      <c r="N10" s="358">
        <v>660072447</v>
      </c>
      <c r="O10" s="358">
        <v>108939575</v>
      </c>
      <c r="P10" s="358">
        <v>769012022</v>
      </c>
      <c r="Q10" s="359">
        <v>0</v>
      </c>
      <c r="R10" s="358">
        <v>655555495</v>
      </c>
      <c r="S10" s="358">
        <v>660072447</v>
      </c>
      <c r="T10" s="358">
        <v>108939575</v>
      </c>
      <c r="U10" s="358">
        <v>769012022</v>
      </c>
      <c r="V10" s="358">
        <v>655555495</v>
      </c>
      <c r="W10" s="358">
        <v>768952362</v>
      </c>
      <c r="X10" s="358">
        <v>640586787</v>
      </c>
      <c r="Y10" s="358">
        <v>94361949</v>
      </c>
      <c r="Z10" s="358">
        <v>734948736</v>
      </c>
      <c r="AA10" s="358">
        <v>34063286</v>
      </c>
    </row>
    <row r="11" spans="1:28" ht="16.5" customHeight="1" x14ac:dyDescent="0.25">
      <c r="A11" s="357" t="s">
        <v>110</v>
      </c>
      <c r="B11" s="357" t="s">
        <v>231</v>
      </c>
      <c r="C11" s="357" t="s">
        <v>92</v>
      </c>
      <c r="D11" s="357" t="s">
        <v>230</v>
      </c>
      <c r="E11" s="357" t="s">
        <v>110</v>
      </c>
      <c r="F11" s="358">
        <v>1388561517</v>
      </c>
      <c r="G11" s="359">
        <v>0</v>
      </c>
      <c r="H11" s="359">
        <v>0</v>
      </c>
      <c r="I11" s="359">
        <v>0</v>
      </c>
      <c r="J11" s="359">
        <v>0</v>
      </c>
      <c r="K11" s="358">
        <v>36006000</v>
      </c>
      <c r="L11" s="359">
        <v>0</v>
      </c>
      <c r="M11" s="358">
        <v>1424567517</v>
      </c>
      <c r="N11" s="358">
        <v>660072447</v>
      </c>
      <c r="O11" s="358">
        <v>108939575</v>
      </c>
      <c r="P11" s="358">
        <v>769012022</v>
      </c>
      <c r="Q11" s="359">
        <v>0</v>
      </c>
      <c r="R11" s="358">
        <v>655555495</v>
      </c>
      <c r="S11" s="358">
        <v>660072447</v>
      </c>
      <c r="T11" s="358">
        <v>108939575</v>
      </c>
      <c r="U11" s="358">
        <v>769012022</v>
      </c>
      <c r="V11" s="358">
        <v>655555495</v>
      </c>
      <c r="W11" s="358">
        <v>768952362</v>
      </c>
      <c r="X11" s="358">
        <v>640586787</v>
      </c>
      <c r="Y11" s="358">
        <v>94361949</v>
      </c>
      <c r="Z11" s="358">
        <v>734948736</v>
      </c>
      <c r="AA11" s="358">
        <v>34063286</v>
      </c>
    </row>
    <row r="12" spans="1:28" ht="16.5" hidden="1" customHeight="1" x14ac:dyDescent="0.25">
      <c r="A12" s="357" t="s">
        <v>110</v>
      </c>
      <c r="B12" s="357" t="s">
        <v>229</v>
      </c>
      <c r="C12" s="357" t="s">
        <v>92</v>
      </c>
      <c r="D12" s="357" t="s">
        <v>228</v>
      </c>
      <c r="E12" s="357" t="s">
        <v>110</v>
      </c>
      <c r="F12" s="358">
        <v>986057546</v>
      </c>
      <c r="G12" s="359">
        <v>0</v>
      </c>
      <c r="H12" s="359">
        <v>0</v>
      </c>
      <c r="I12" s="359">
        <v>0</v>
      </c>
      <c r="J12" s="359">
        <v>0</v>
      </c>
      <c r="K12" s="358">
        <v>22850000</v>
      </c>
      <c r="L12" s="359">
        <v>0</v>
      </c>
      <c r="M12" s="358">
        <v>1008907546</v>
      </c>
      <c r="N12" s="358">
        <v>502147031</v>
      </c>
      <c r="O12" s="358">
        <v>75241326</v>
      </c>
      <c r="P12" s="358">
        <v>577388357</v>
      </c>
      <c r="Q12" s="359">
        <v>0</v>
      </c>
      <c r="R12" s="358">
        <v>431519189</v>
      </c>
      <c r="S12" s="358">
        <v>502147031</v>
      </c>
      <c r="T12" s="358">
        <v>75241326</v>
      </c>
      <c r="U12" s="358">
        <v>577388357</v>
      </c>
      <c r="V12" s="358">
        <v>431519189</v>
      </c>
      <c r="W12" s="358">
        <v>577388357</v>
      </c>
      <c r="X12" s="358">
        <v>502147031</v>
      </c>
      <c r="Y12" s="358">
        <v>63499300</v>
      </c>
      <c r="Z12" s="358">
        <v>565646331</v>
      </c>
      <c r="AA12" s="358">
        <v>11742026</v>
      </c>
    </row>
    <row r="13" spans="1:28" ht="16.5" hidden="1" customHeight="1" x14ac:dyDescent="0.25">
      <c r="A13" s="357" t="s">
        <v>110</v>
      </c>
      <c r="B13" s="357" t="s">
        <v>227</v>
      </c>
      <c r="C13" s="357" t="s">
        <v>92</v>
      </c>
      <c r="D13" s="357" t="s">
        <v>226</v>
      </c>
      <c r="E13" s="357" t="s">
        <v>110</v>
      </c>
      <c r="F13" s="358">
        <v>976294600</v>
      </c>
      <c r="G13" s="359">
        <v>0</v>
      </c>
      <c r="H13" s="359">
        <v>0</v>
      </c>
      <c r="I13" s="359">
        <v>0</v>
      </c>
      <c r="J13" s="359">
        <v>0</v>
      </c>
      <c r="K13" s="358">
        <v>22540000</v>
      </c>
      <c r="L13" s="359">
        <v>0</v>
      </c>
      <c r="M13" s="358">
        <v>998834600</v>
      </c>
      <c r="N13" s="358">
        <v>502130075</v>
      </c>
      <c r="O13" s="358">
        <v>74693737</v>
      </c>
      <c r="P13" s="358">
        <v>576823812</v>
      </c>
      <c r="Q13" s="359">
        <v>0</v>
      </c>
      <c r="R13" s="358">
        <v>422010788</v>
      </c>
      <c r="S13" s="358">
        <v>502130075</v>
      </c>
      <c r="T13" s="358">
        <v>74693737</v>
      </c>
      <c r="U13" s="358">
        <v>576823812</v>
      </c>
      <c r="V13" s="358">
        <v>422010788</v>
      </c>
      <c r="W13" s="358">
        <v>576823812</v>
      </c>
      <c r="X13" s="358">
        <v>502130075</v>
      </c>
      <c r="Y13" s="358">
        <v>62951711</v>
      </c>
      <c r="Z13" s="358">
        <v>565081786</v>
      </c>
      <c r="AA13" s="358">
        <v>11742026</v>
      </c>
    </row>
    <row r="14" spans="1:28" ht="16.5" hidden="1" customHeight="1" x14ac:dyDescent="0.25">
      <c r="A14" s="357" t="s">
        <v>225</v>
      </c>
      <c r="B14" s="357" t="s">
        <v>224</v>
      </c>
      <c r="C14" s="357" t="s">
        <v>92</v>
      </c>
      <c r="D14" s="357" t="s">
        <v>223</v>
      </c>
      <c r="E14" s="357" t="s">
        <v>90</v>
      </c>
      <c r="F14" s="358">
        <v>775965124</v>
      </c>
      <c r="G14" s="359">
        <v>0</v>
      </c>
      <c r="H14" s="359">
        <v>0</v>
      </c>
      <c r="I14" s="359">
        <v>0</v>
      </c>
      <c r="J14" s="359">
        <v>0</v>
      </c>
      <c r="K14" s="358">
        <v>16220000</v>
      </c>
      <c r="L14" s="359">
        <v>0</v>
      </c>
      <c r="M14" s="358">
        <v>792185124</v>
      </c>
      <c r="N14" s="358">
        <v>448607509</v>
      </c>
      <c r="O14" s="358">
        <v>65176048</v>
      </c>
      <c r="P14" s="358">
        <v>513783557</v>
      </c>
      <c r="Q14" s="359">
        <v>0</v>
      </c>
      <c r="R14" s="358">
        <v>278401567</v>
      </c>
      <c r="S14" s="358">
        <v>448607509</v>
      </c>
      <c r="T14" s="358">
        <v>65176048</v>
      </c>
      <c r="U14" s="358">
        <v>513783557</v>
      </c>
      <c r="V14" s="358">
        <v>278401567</v>
      </c>
      <c r="W14" s="358">
        <v>513783557</v>
      </c>
      <c r="X14" s="358">
        <v>448607509</v>
      </c>
      <c r="Y14" s="358">
        <v>53434022</v>
      </c>
      <c r="Z14" s="358">
        <v>502041531</v>
      </c>
      <c r="AA14" s="358">
        <v>11742026</v>
      </c>
    </row>
    <row r="15" spans="1:28" ht="16.5" hidden="1" customHeight="1" x14ac:dyDescent="0.25">
      <c r="A15" s="357" t="s">
        <v>222</v>
      </c>
      <c r="B15" s="357" t="s">
        <v>221</v>
      </c>
      <c r="C15" s="357" t="s">
        <v>92</v>
      </c>
      <c r="D15" s="357" t="s">
        <v>220</v>
      </c>
      <c r="E15" s="357" t="s">
        <v>90</v>
      </c>
      <c r="F15" s="358">
        <v>66549782</v>
      </c>
      <c r="G15" s="359">
        <v>0</v>
      </c>
      <c r="H15" s="359">
        <v>0</v>
      </c>
      <c r="I15" s="359">
        <v>0</v>
      </c>
      <c r="J15" s="359">
        <v>0</v>
      </c>
      <c r="K15" s="358">
        <v>2100000</v>
      </c>
      <c r="L15" s="359">
        <v>0</v>
      </c>
      <c r="M15" s="358">
        <v>68649782</v>
      </c>
      <c r="N15" s="358">
        <v>34207924</v>
      </c>
      <c r="O15" s="359">
        <v>0</v>
      </c>
      <c r="P15" s="358">
        <v>34207924</v>
      </c>
      <c r="Q15" s="359">
        <v>0</v>
      </c>
      <c r="R15" s="358">
        <v>34441858</v>
      </c>
      <c r="S15" s="358">
        <v>34207924</v>
      </c>
      <c r="T15" s="359">
        <v>0</v>
      </c>
      <c r="U15" s="358">
        <v>34207924</v>
      </c>
      <c r="V15" s="358">
        <v>34441858</v>
      </c>
      <c r="W15" s="358">
        <v>34207924</v>
      </c>
      <c r="X15" s="358">
        <v>34207924</v>
      </c>
      <c r="Y15" s="359">
        <v>0</v>
      </c>
      <c r="Z15" s="358">
        <v>34207924</v>
      </c>
      <c r="AA15" s="359">
        <v>0</v>
      </c>
    </row>
    <row r="16" spans="1:28" ht="16.5" hidden="1" customHeight="1" x14ac:dyDescent="0.25">
      <c r="A16" s="357" t="s">
        <v>219</v>
      </c>
      <c r="B16" s="357" t="s">
        <v>218</v>
      </c>
      <c r="C16" s="357" t="s">
        <v>92</v>
      </c>
      <c r="D16" s="357" t="s">
        <v>217</v>
      </c>
      <c r="E16" s="357" t="s">
        <v>90</v>
      </c>
      <c r="F16" s="358">
        <v>22632315</v>
      </c>
      <c r="G16" s="359">
        <v>0</v>
      </c>
      <c r="H16" s="359">
        <v>0</v>
      </c>
      <c r="I16" s="359">
        <v>0</v>
      </c>
      <c r="J16" s="359">
        <v>0</v>
      </c>
      <c r="K16" s="358">
        <v>710000</v>
      </c>
      <c r="L16" s="359">
        <v>0</v>
      </c>
      <c r="M16" s="358">
        <v>23342315</v>
      </c>
      <c r="N16" s="358">
        <v>12938977</v>
      </c>
      <c r="O16" s="358">
        <v>338699</v>
      </c>
      <c r="P16" s="358">
        <v>13277676</v>
      </c>
      <c r="Q16" s="359">
        <v>0</v>
      </c>
      <c r="R16" s="358">
        <v>10064639</v>
      </c>
      <c r="S16" s="358">
        <v>12938977</v>
      </c>
      <c r="T16" s="358">
        <v>338699</v>
      </c>
      <c r="U16" s="358">
        <v>13277676</v>
      </c>
      <c r="V16" s="358">
        <v>10064639</v>
      </c>
      <c r="W16" s="358">
        <v>13277676</v>
      </c>
      <c r="X16" s="358">
        <v>12938977</v>
      </c>
      <c r="Y16" s="358">
        <v>338699</v>
      </c>
      <c r="Z16" s="358">
        <v>13277676</v>
      </c>
      <c r="AA16" s="359">
        <v>0</v>
      </c>
    </row>
    <row r="17" spans="1:27" ht="16.5" hidden="1" customHeight="1" x14ac:dyDescent="0.25">
      <c r="A17" s="357" t="s">
        <v>110</v>
      </c>
      <c r="B17" s="357" t="s">
        <v>216</v>
      </c>
      <c r="C17" s="357" t="s">
        <v>92</v>
      </c>
      <c r="D17" s="357" t="s">
        <v>180</v>
      </c>
      <c r="E17" s="357" t="s">
        <v>110</v>
      </c>
      <c r="F17" s="358">
        <v>111147379</v>
      </c>
      <c r="G17" s="359">
        <v>0</v>
      </c>
      <c r="H17" s="359">
        <v>0</v>
      </c>
      <c r="I17" s="359">
        <v>0</v>
      </c>
      <c r="J17" s="359">
        <v>0</v>
      </c>
      <c r="K17" s="358">
        <v>3510000</v>
      </c>
      <c r="L17" s="359">
        <v>0</v>
      </c>
      <c r="M17" s="358">
        <v>114657379</v>
      </c>
      <c r="N17" s="358">
        <v>6375665</v>
      </c>
      <c r="O17" s="358">
        <v>9178990</v>
      </c>
      <c r="P17" s="358">
        <v>15554655</v>
      </c>
      <c r="Q17" s="359">
        <v>0</v>
      </c>
      <c r="R17" s="358">
        <v>99102724</v>
      </c>
      <c r="S17" s="358">
        <v>6375665</v>
      </c>
      <c r="T17" s="358">
        <v>9178990</v>
      </c>
      <c r="U17" s="358">
        <v>15554655</v>
      </c>
      <c r="V17" s="358">
        <v>99102724</v>
      </c>
      <c r="W17" s="358">
        <v>15554655</v>
      </c>
      <c r="X17" s="358">
        <v>6375665</v>
      </c>
      <c r="Y17" s="358">
        <v>9178990</v>
      </c>
      <c r="Z17" s="358">
        <v>15554655</v>
      </c>
      <c r="AA17" s="359">
        <v>0</v>
      </c>
    </row>
    <row r="18" spans="1:27" ht="16.5" hidden="1" customHeight="1" x14ac:dyDescent="0.25">
      <c r="A18" s="357" t="s">
        <v>215</v>
      </c>
      <c r="B18" s="357" t="s">
        <v>214</v>
      </c>
      <c r="C18" s="357" t="s">
        <v>92</v>
      </c>
      <c r="D18" s="357" t="s">
        <v>213</v>
      </c>
      <c r="E18" s="357" t="s">
        <v>90</v>
      </c>
      <c r="F18" s="358">
        <v>75099581</v>
      </c>
      <c r="G18" s="359">
        <v>0</v>
      </c>
      <c r="H18" s="359">
        <v>0</v>
      </c>
      <c r="I18" s="359">
        <v>0</v>
      </c>
      <c r="J18" s="359">
        <v>0</v>
      </c>
      <c r="K18" s="358">
        <v>2360000</v>
      </c>
      <c r="L18" s="359">
        <v>0</v>
      </c>
      <c r="M18" s="358">
        <v>77459581</v>
      </c>
      <c r="N18" s="358">
        <v>136165</v>
      </c>
      <c r="O18" s="358">
        <v>4382660</v>
      </c>
      <c r="P18" s="358">
        <v>4518825</v>
      </c>
      <c r="Q18" s="359">
        <v>0</v>
      </c>
      <c r="R18" s="358">
        <v>72940756</v>
      </c>
      <c r="S18" s="358">
        <v>136165</v>
      </c>
      <c r="T18" s="358">
        <v>4382660</v>
      </c>
      <c r="U18" s="358">
        <v>4518825</v>
      </c>
      <c r="V18" s="358">
        <v>72940756</v>
      </c>
      <c r="W18" s="358">
        <v>4518825</v>
      </c>
      <c r="X18" s="358">
        <v>136165</v>
      </c>
      <c r="Y18" s="358">
        <v>4382660</v>
      </c>
      <c r="Z18" s="358">
        <v>4518825</v>
      </c>
      <c r="AA18" s="359">
        <v>0</v>
      </c>
    </row>
    <row r="19" spans="1:27" ht="16.5" hidden="1" customHeight="1" x14ac:dyDescent="0.25">
      <c r="A19" s="357" t="s">
        <v>416</v>
      </c>
      <c r="B19" s="357" t="s">
        <v>415</v>
      </c>
      <c r="C19" s="357" t="s">
        <v>92</v>
      </c>
      <c r="D19" s="357" t="s">
        <v>414</v>
      </c>
      <c r="E19" s="357" t="s">
        <v>413</v>
      </c>
      <c r="F19" s="359">
        <v>0</v>
      </c>
      <c r="G19" s="359">
        <v>0</v>
      </c>
      <c r="H19" s="359">
        <v>0</v>
      </c>
      <c r="I19" s="359">
        <v>0</v>
      </c>
      <c r="J19" s="359">
        <v>0</v>
      </c>
      <c r="K19" s="358">
        <v>10000000</v>
      </c>
      <c r="L19" s="359">
        <v>0</v>
      </c>
      <c r="M19" s="358">
        <v>10000000</v>
      </c>
      <c r="N19" s="358">
        <v>1112562</v>
      </c>
      <c r="O19" s="359">
        <v>0</v>
      </c>
      <c r="P19" s="358">
        <v>1112562</v>
      </c>
      <c r="Q19" s="359">
        <v>0</v>
      </c>
      <c r="R19" s="358">
        <v>8887438</v>
      </c>
      <c r="S19" s="358">
        <v>1112562</v>
      </c>
      <c r="T19" s="359">
        <v>0</v>
      </c>
      <c r="U19" s="358">
        <v>1112562</v>
      </c>
      <c r="V19" s="358">
        <v>8887438</v>
      </c>
      <c r="W19" s="358">
        <v>1112562</v>
      </c>
      <c r="X19" s="358">
        <v>1112562</v>
      </c>
      <c r="Y19" s="359">
        <v>0</v>
      </c>
      <c r="Z19" s="358">
        <v>1112562</v>
      </c>
      <c r="AA19" s="359">
        <v>0</v>
      </c>
    </row>
    <row r="20" spans="1:27" ht="16.5" hidden="1" customHeight="1" x14ac:dyDescent="0.25">
      <c r="A20" s="357" t="s">
        <v>212</v>
      </c>
      <c r="B20" s="357" t="s">
        <v>211</v>
      </c>
      <c r="C20" s="357" t="s">
        <v>92</v>
      </c>
      <c r="D20" s="357" t="s">
        <v>210</v>
      </c>
      <c r="E20" s="357" t="s">
        <v>90</v>
      </c>
      <c r="F20" s="358">
        <v>36047798</v>
      </c>
      <c r="G20" s="359">
        <v>0</v>
      </c>
      <c r="H20" s="359">
        <v>0</v>
      </c>
      <c r="I20" s="359">
        <v>0</v>
      </c>
      <c r="J20" s="359">
        <v>0</v>
      </c>
      <c r="K20" s="358">
        <v>1150000</v>
      </c>
      <c r="L20" s="359">
        <v>0</v>
      </c>
      <c r="M20" s="358">
        <v>37197798</v>
      </c>
      <c r="N20" s="358">
        <v>6239500</v>
      </c>
      <c r="O20" s="358">
        <v>4796330</v>
      </c>
      <c r="P20" s="358">
        <v>11035830</v>
      </c>
      <c r="Q20" s="359">
        <v>0</v>
      </c>
      <c r="R20" s="358">
        <v>26161968</v>
      </c>
      <c r="S20" s="358">
        <v>6239500</v>
      </c>
      <c r="T20" s="358">
        <v>4796330</v>
      </c>
      <c r="U20" s="358">
        <v>11035830</v>
      </c>
      <c r="V20" s="358">
        <v>26161968</v>
      </c>
      <c r="W20" s="358">
        <v>11035830</v>
      </c>
      <c r="X20" s="358">
        <v>6239500</v>
      </c>
      <c r="Y20" s="358">
        <v>4796330</v>
      </c>
      <c r="Z20" s="358">
        <v>11035830</v>
      </c>
      <c r="AA20" s="359">
        <v>0</v>
      </c>
    </row>
    <row r="21" spans="1:27" ht="16.5" hidden="1" customHeight="1" x14ac:dyDescent="0.25">
      <c r="A21" s="357" t="s">
        <v>209</v>
      </c>
      <c r="B21" s="357" t="s">
        <v>208</v>
      </c>
      <c r="C21" s="357" t="s">
        <v>92</v>
      </c>
      <c r="D21" s="357" t="s">
        <v>207</v>
      </c>
      <c r="E21" s="357" t="s">
        <v>90</v>
      </c>
      <c r="F21" s="358">
        <v>9762946</v>
      </c>
      <c r="G21" s="359">
        <v>0</v>
      </c>
      <c r="H21" s="359">
        <v>0</v>
      </c>
      <c r="I21" s="359">
        <v>0</v>
      </c>
      <c r="J21" s="359">
        <v>0</v>
      </c>
      <c r="K21" s="358">
        <v>310000</v>
      </c>
      <c r="L21" s="359">
        <v>0</v>
      </c>
      <c r="M21" s="358">
        <v>10072946</v>
      </c>
      <c r="N21" s="358">
        <v>16956</v>
      </c>
      <c r="O21" s="358">
        <v>547589</v>
      </c>
      <c r="P21" s="358">
        <v>564545</v>
      </c>
      <c r="Q21" s="359">
        <v>0</v>
      </c>
      <c r="R21" s="358">
        <v>9508401</v>
      </c>
      <c r="S21" s="358">
        <v>16956</v>
      </c>
      <c r="T21" s="358">
        <v>547589</v>
      </c>
      <c r="U21" s="358">
        <v>564545</v>
      </c>
      <c r="V21" s="358">
        <v>9508401</v>
      </c>
      <c r="W21" s="358">
        <v>564545</v>
      </c>
      <c r="X21" s="358">
        <v>16956</v>
      </c>
      <c r="Y21" s="358">
        <v>547589</v>
      </c>
      <c r="Z21" s="358">
        <v>564545</v>
      </c>
      <c r="AA21" s="359">
        <v>0</v>
      </c>
    </row>
    <row r="22" spans="1:27" ht="16.5" hidden="1" customHeight="1" x14ac:dyDescent="0.25">
      <c r="A22" s="357" t="s">
        <v>110</v>
      </c>
      <c r="B22" s="357" t="s">
        <v>206</v>
      </c>
      <c r="C22" s="357" t="s">
        <v>92</v>
      </c>
      <c r="D22" s="357" t="s">
        <v>205</v>
      </c>
      <c r="E22" s="357" t="s">
        <v>110</v>
      </c>
      <c r="F22" s="358">
        <v>335322951</v>
      </c>
      <c r="G22" s="359">
        <v>0</v>
      </c>
      <c r="H22" s="359">
        <v>0</v>
      </c>
      <c r="I22" s="359">
        <v>0</v>
      </c>
      <c r="J22" s="359">
        <v>0</v>
      </c>
      <c r="K22" s="358">
        <v>11360000</v>
      </c>
      <c r="L22" s="359">
        <v>0</v>
      </c>
      <c r="M22" s="358">
        <v>346682951</v>
      </c>
      <c r="N22" s="358">
        <v>148050659</v>
      </c>
      <c r="O22" s="358">
        <v>25511142</v>
      </c>
      <c r="P22" s="358">
        <v>173561801</v>
      </c>
      <c r="Q22" s="359">
        <v>0</v>
      </c>
      <c r="R22" s="358">
        <v>173121150</v>
      </c>
      <c r="S22" s="358">
        <v>148050659</v>
      </c>
      <c r="T22" s="358">
        <v>25511142</v>
      </c>
      <c r="U22" s="358">
        <v>173561801</v>
      </c>
      <c r="V22" s="358">
        <v>173121150</v>
      </c>
      <c r="W22" s="358">
        <v>173502141</v>
      </c>
      <c r="X22" s="358">
        <v>128564999</v>
      </c>
      <c r="Y22" s="358">
        <v>22675542</v>
      </c>
      <c r="Z22" s="358">
        <v>151240541</v>
      </c>
      <c r="AA22" s="358">
        <v>22321260</v>
      </c>
    </row>
    <row r="23" spans="1:27" ht="16.5" hidden="1" customHeight="1" x14ac:dyDescent="0.25">
      <c r="A23" s="357" t="s">
        <v>204</v>
      </c>
      <c r="B23" s="357" t="s">
        <v>203</v>
      </c>
      <c r="C23" s="357" t="s">
        <v>92</v>
      </c>
      <c r="D23" s="357" t="s">
        <v>202</v>
      </c>
      <c r="E23" s="357" t="s">
        <v>90</v>
      </c>
      <c r="F23" s="358">
        <v>95788061</v>
      </c>
      <c r="G23" s="359">
        <v>0</v>
      </c>
      <c r="H23" s="359">
        <v>0</v>
      </c>
      <c r="I23" s="359">
        <v>0</v>
      </c>
      <c r="J23" s="359">
        <v>0</v>
      </c>
      <c r="K23" s="358">
        <v>3050000</v>
      </c>
      <c r="L23" s="359">
        <v>0</v>
      </c>
      <c r="M23" s="358">
        <v>98838061</v>
      </c>
      <c r="N23" s="358">
        <v>56929450</v>
      </c>
      <c r="O23" s="358">
        <v>7892700</v>
      </c>
      <c r="P23" s="358">
        <v>64822150</v>
      </c>
      <c r="Q23" s="359">
        <v>0</v>
      </c>
      <c r="R23" s="358">
        <v>34015911</v>
      </c>
      <c r="S23" s="358">
        <v>56929450</v>
      </c>
      <c r="T23" s="358">
        <v>7892700</v>
      </c>
      <c r="U23" s="358">
        <v>64822150</v>
      </c>
      <c r="V23" s="358">
        <v>34015911</v>
      </c>
      <c r="W23" s="358">
        <v>64822150</v>
      </c>
      <c r="X23" s="358">
        <v>49153850</v>
      </c>
      <c r="Y23" s="358">
        <v>7775600</v>
      </c>
      <c r="Z23" s="358">
        <v>56929450</v>
      </c>
      <c r="AA23" s="358">
        <v>7892700</v>
      </c>
    </row>
    <row r="24" spans="1:27" ht="16.5" hidden="1" customHeight="1" x14ac:dyDescent="0.25">
      <c r="A24" s="357" t="s">
        <v>201</v>
      </c>
      <c r="B24" s="357" t="s">
        <v>200</v>
      </c>
      <c r="C24" s="357" t="s">
        <v>92</v>
      </c>
      <c r="D24" s="357" t="s">
        <v>199</v>
      </c>
      <c r="E24" s="357" t="s">
        <v>90</v>
      </c>
      <c r="F24" s="358">
        <v>67849877</v>
      </c>
      <c r="G24" s="359">
        <v>0</v>
      </c>
      <c r="H24" s="359">
        <v>0</v>
      </c>
      <c r="I24" s="359">
        <v>0</v>
      </c>
      <c r="J24" s="359">
        <v>0</v>
      </c>
      <c r="K24" s="358">
        <v>2160000</v>
      </c>
      <c r="L24" s="359">
        <v>0</v>
      </c>
      <c r="M24" s="358">
        <v>70009877</v>
      </c>
      <c r="N24" s="358">
        <v>40323948</v>
      </c>
      <c r="O24" s="358">
        <v>5590500</v>
      </c>
      <c r="P24" s="358">
        <v>45914448</v>
      </c>
      <c r="Q24" s="359">
        <v>0</v>
      </c>
      <c r="R24" s="358">
        <v>24095429</v>
      </c>
      <c r="S24" s="358">
        <v>40323948</v>
      </c>
      <c r="T24" s="358">
        <v>5590500</v>
      </c>
      <c r="U24" s="358">
        <v>45914448</v>
      </c>
      <c r="V24" s="358">
        <v>24095429</v>
      </c>
      <c r="W24" s="358">
        <v>45914448</v>
      </c>
      <c r="X24" s="358">
        <v>34816348</v>
      </c>
      <c r="Y24" s="358">
        <v>4193900</v>
      </c>
      <c r="Z24" s="358">
        <v>39010248</v>
      </c>
      <c r="AA24" s="358">
        <v>6904200</v>
      </c>
    </row>
    <row r="25" spans="1:27" ht="16.5" hidden="1" customHeight="1" x14ac:dyDescent="0.25">
      <c r="A25" s="357" t="s">
        <v>198</v>
      </c>
      <c r="B25" s="357" t="s">
        <v>197</v>
      </c>
      <c r="C25" s="357" t="s">
        <v>92</v>
      </c>
      <c r="D25" s="357" t="s">
        <v>196</v>
      </c>
      <c r="E25" s="357" t="s">
        <v>90</v>
      </c>
      <c r="F25" s="358">
        <v>81357880</v>
      </c>
      <c r="G25" s="359">
        <v>0</v>
      </c>
      <c r="H25" s="359">
        <v>0</v>
      </c>
      <c r="I25" s="359">
        <v>0</v>
      </c>
      <c r="J25" s="359">
        <v>0</v>
      </c>
      <c r="K25" s="358">
        <v>2560000</v>
      </c>
      <c r="L25" s="359">
        <v>0</v>
      </c>
      <c r="M25" s="358">
        <v>83917880</v>
      </c>
      <c r="N25" s="358">
        <v>141301</v>
      </c>
      <c r="O25" s="358">
        <v>4563242</v>
      </c>
      <c r="P25" s="358">
        <v>4704543</v>
      </c>
      <c r="Q25" s="359">
        <v>0</v>
      </c>
      <c r="R25" s="358">
        <v>79213337</v>
      </c>
      <c r="S25" s="358">
        <v>141301</v>
      </c>
      <c r="T25" s="358">
        <v>4563242</v>
      </c>
      <c r="U25" s="358">
        <v>4704543</v>
      </c>
      <c r="V25" s="358">
        <v>79213337</v>
      </c>
      <c r="W25" s="358">
        <v>4704543</v>
      </c>
      <c r="X25" s="358">
        <v>141301</v>
      </c>
      <c r="Y25" s="358">
        <v>4563242</v>
      </c>
      <c r="Z25" s="358">
        <v>4704543</v>
      </c>
      <c r="AA25" s="359">
        <v>0</v>
      </c>
    </row>
    <row r="26" spans="1:27" ht="16.5" hidden="1" customHeight="1" x14ac:dyDescent="0.25">
      <c r="A26" s="357" t="s">
        <v>195</v>
      </c>
      <c r="B26" s="357" t="s">
        <v>194</v>
      </c>
      <c r="C26" s="357" t="s">
        <v>92</v>
      </c>
      <c r="D26" s="357" t="s">
        <v>193</v>
      </c>
      <c r="E26" s="357" t="s">
        <v>90</v>
      </c>
      <c r="F26" s="358">
        <v>38048157</v>
      </c>
      <c r="G26" s="359">
        <v>0</v>
      </c>
      <c r="H26" s="359">
        <v>0</v>
      </c>
      <c r="I26" s="359">
        <v>0</v>
      </c>
      <c r="J26" s="359">
        <v>0</v>
      </c>
      <c r="K26" s="358">
        <v>1312000</v>
      </c>
      <c r="L26" s="359">
        <v>0</v>
      </c>
      <c r="M26" s="358">
        <v>39360157</v>
      </c>
      <c r="N26" s="358">
        <v>21457900</v>
      </c>
      <c r="O26" s="358">
        <v>3179500</v>
      </c>
      <c r="P26" s="358">
        <v>24637400</v>
      </c>
      <c r="Q26" s="359">
        <v>0</v>
      </c>
      <c r="R26" s="358">
        <v>14722757</v>
      </c>
      <c r="S26" s="358">
        <v>21457900</v>
      </c>
      <c r="T26" s="358">
        <v>3179500</v>
      </c>
      <c r="U26" s="358">
        <v>24637400</v>
      </c>
      <c r="V26" s="358">
        <v>14722757</v>
      </c>
      <c r="W26" s="358">
        <v>24637400</v>
      </c>
      <c r="X26" s="358">
        <v>18865500</v>
      </c>
      <c r="Y26" s="358">
        <v>2592400</v>
      </c>
      <c r="Z26" s="358">
        <v>21457900</v>
      </c>
      <c r="AA26" s="358">
        <v>3179500</v>
      </c>
    </row>
    <row r="27" spans="1:27" ht="16.5" hidden="1" customHeight="1" x14ac:dyDescent="0.25">
      <c r="A27" s="357" t="s">
        <v>192</v>
      </c>
      <c r="B27" s="357" t="s">
        <v>191</v>
      </c>
      <c r="C27" s="357" t="s">
        <v>92</v>
      </c>
      <c r="D27" s="357" t="s">
        <v>190</v>
      </c>
      <c r="E27" s="357" t="s">
        <v>90</v>
      </c>
      <c r="F27" s="358">
        <v>4718781</v>
      </c>
      <c r="G27" s="359">
        <v>0</v>
      </c>
      <c r="H27" s="359">
        <v>0</v>
      </c>
      <c r="I27" s="359">
        <v>0</v>
      </c>
      <c r="J27" s="359">
        <v>0</v>
      </c>
      <c r="K27" s="358">
        <v>637000</v>
      </c>
      <c r="L27" s="359">
        <v>0</v>
      </c>
      <c r="M27" s="358">
        <v>5355781</v>
      </c>
      <c r="N27" s="358">
        <v>2371160</v>
      </c>
      <c r="O27" s="358">
        <v>310100</v>
      </c>
      <c r="P27" s="358">
        <v>2681260</v>
      </c>
      <c r="Q27" s="359">
        <v>0</v>
      </c>
      <c r="R27" s="358">
        <v>2674521</v>
      </c>
      <c r="S27" s="358">
        <v>2371160</v>
      </c>
      <c r="T27" s="358">
        <v>310100</v>
      </c>
      <c r="U27" s="358">
        <v>2681260</v>
      </c>
      <c r="V27" s="358">
        <v>2674521</v>
      </c>
      <c r="W27" s="358">
        <v>2621600</v>
      </c>
      <c r="X27" s="358">
        <v>2002200</v>
      </c>
      <c r="Y27" s="358">
        <v>309300</v>
      </c>
      <c r="Z27" s="358">
        <v>2311500</v>
      </c>
      <c r="AA27" s="358">
        <v>369760</v>
      </c>
    </row>
    <row r="28" spans="1:27" ht="16.5" hidden="1" customHeight="1" x14ac:dyDescent="0.25">
      <c r="A28" s="357" t="s">
        <v>189</v>
      </c>
      <c r="B28" s="357" t="s">
        <v>188</v>
      </c>
      <c r="C28" s="357" t="s">
        <v>92</v>
      </c>
      <c r="D28" s="357" t="s">
        <v>187</v>
      </c>
      <c r="E28" s="357" t="s">
        <v>90</v>
      </c>
      <c r="F28" s="358">
        <v>28536117</v>
      </c>
      <c r="G28" s="359">
        <v>0</v>
      </c>
      <c r="H28" s="359">
        <v>0</v>
      </c>
      <c r="I28" s="359">
        <v>0</v>
      </c>
      <c r="J28" s="359">
        <v>0</v>
      </c>
      <c r="K28" s="358">
        <v>985000</v>
      </c>
      <c r="L28" s="359">
        <v>0</v>
      </c>
      <c r="M28" s="358">
        <v>29521117</v>
      </c>
      <c r="N28" s="358">
        <v>16095800</v>
      </c>
      <c r="O28" s="358">
        <v>2385000</v>
      </c>
      <c r="P28" s="358">
        <v>18480800</v>
      </c>
      <c r="Q28" s="359">
        <v>0</v>
      </c>
      <c r="R28" s="358">
        <v>11040317</v>
      </c>
      <c r="S28" s="358">
        <v>16095800</v>
      </c>
      <c r="T28" s="358">
        <v>2385000</v>
      </c>
      <c r="U28" s="358">
        <v>18480800</v>
      </c>
      <c r="V28" s="358">
        <v>11040317</v>
      </c>
      <c r="W28" s="358">
        <v>18480800</v>
      </c>
      <c r="X28" s="358">
        <v>14151200</v>
      </c>
      <c r="Y28" s="358">
        <v>1944600</v>
      </c>
      <c r="Z28" s="358">
        <v>16095800</v>
      </c>
      <c r="AA28" s="358">
        <v>2385000</v>
      </c>
    </row>
    <row r="29" spans="1:27" ht="16.5" hidden="1" customHeight="1" x14ac:dyDescent="0.25">
      <c r="A29" s="357" t="s">
        <v>186</v>
      </c>
      <c r="B29" s="357" t="s">
        <v>185</v>
      </c>
      <c r="C29" s="357" t="s">
        <v>92</v>
      </c>
      <c r="D29" s="357" t="s">
        <v>184</v>
      </c>
      <c r="E29" s="357" t="s">
        <v>90</v>
      </c>
      <c r="F29" s="358">
        <v>19024078</v>
      </c>
      <c r="G29" s="359">
        <v>0</v>
      </c>
      <c r="H29" s="359">
        <v>0</v>
      </c>
      <c r="I29" s="359">
        <v>0</v>
      </c>
      <c r="J29" s="359">
        <v>0</v>
      </c>
      <c r="K29" s="358">
        <v>656000</v>
      </c>
      <c r="L29" s="359">
        <v>0</v>
      </c>
      <c r="M29" s="358">
        <v>19680078</v>
      </c>
      <c r="N29" s="358">
        <v>10731100</v>
      </c>
      <c r="O29" s="358">
        <v>1590100</v>
      </c>
      <c r="P29" s="358">
        <v>12321200</v>
      </c>
      <c r="Q29" s="359">
        <v>0</v>
      </c>
      <c r="R29" s="358">
        <v>7358878</v>
      </c>
      <c r="S29" s="358">
        <v>10731100</v>
      </c>
      <c r="T29" s="358">
        <v>1590100</v>
      </c>
      <c r="U29" s="358">
        <v>12321200</v>
      </c>
      <c r="V29" s="358">
        <v>7358878</v>
      </c>
      <c r="W29" s="358">
        <v>12321200</v>
      </c>
      <c r="X29" s="358">
        <v>9434600</v>
      </c>
      <c r="Y29" s="358">
        <v>1296500</v>
      </c>
      <c r="Z29" s="358">
        <v>10731100</v>
      </c>
      <c r="AA29" s="358">
        <v>1590100</v>
      </c>
    </row>
    <row r="30" spans="1:27" ht="16.5" hidden="1" customHeight="1" x14ac:dyDescent="0.25">
      <c r="A30" s="357" t="s">
        <v>110</v>
      </c>
      <c r="B30" s="357" t="s">
        <v>183</v>
      </c>
      <c r="C30" s="357" t="s">
        <v>92</v>
      </c>
      <c r="D30" s="357" t="s">
        <v>182</v>
      </c>
      <c r="E30" s="357" t="s">
        <v>110</v>
      </c>
      <c r="F30" s="358">
        <v>67181020</v>
      </c>
      <c r="G30" s="359">
        <v>0</v>
      </c>
      <c r="H30" s="359">
        <v>0</v>
      </c>
      <c r="I30" s="359">
        <v>0</v>
      </c>
      <c r="J30" s="359">
        <v>0</v>
      </c>
      <c r="K30" s="358">
        <v>1796000</v>
      </c>
      <c r="L30" s="359">
        <v>0</v>
      </c>
      <c r="M30" s="358">
        <v>68977020</v>
      </c>
      <c r="N30" s="358">
        <v>9874757</v>
      </c>
      <c r="O30" s="358">
        <v>8187107</v>
      </c>
      <c r="P30" s="358">
        <v>18061864</v>
      </c>
      <c r="Q30" s="359">
        <v>0</v>
      </c>
      <c r="R30" s="358">
        <v>50915156</v>
      </c>
      <c r="S30" s="358">
        <v>9874757</v>
      </c>
      <c r="T30" s="358">
        <v>8187107</v>
      </c>
      <c r="U30" s="358">
        <v>18061864</v>
      </c>
      <c r="V30" s="358">
        <v>50915156</v>
      </c>
      <c r="W30" s="358">
        <v>18061864</v>
      </c>
      <c r="X30" s="358">
        <v>9874757</v>
      </c>
      <c r="Y30" s="358">
        <v>8187107</v>
      </c>
      <c r="Z30" s="358">
        <v>18061864</v>
      </c>
      <c r="AA30" s="359">
        <v>0</v>
      </c>
    </row>
    <row r="31" spans="1:27" ht="16.5" hidden="1" customHeight="1" x14ac:dyDescent="0.25">
      <c r="A31" s="357" t="s">
        <v>110</v>
      </c>
      <c r="B31" s="357" t="s">
        <v>181</v>
      </c>
      <c r="C31" s="357" t="s">
        <v>92</v>
      </c>
      <c r="D31" s="357" t="s">
        <v>180</v>
      </c>
      <c r="E31" s="357" t="s">
        <v>110</v>
      </c>
      <c r="F31" s="358">
        <v>67181020</v>
      </c>
      <c r="G31" s="359">
        <v>0</v>
      </c>
      <c r="H31" s="359">
        <v>0</v>
      </c>
      <c r="I31" s="359">
        <v>0</v>
      </c>
      <c r="J31" s="359">
        <v>0</v>
      </c>
      <c r="K31" s="358">
        <v>1796000</v>
      </c>
      <c r="L31" s="359">
        <v>0</v>
      </c>
      <c r="M31" s="358">
        <v>68977020</v>
      </c>
      <c r="N31" s="358">
        <v>9874757</v>
      </c>
      <c r="O31" s="358">
        <v>8187107</v>
      </c>
      <c r="P31" s="358">
        <v>18061864</v>
      </c>
      <c r="Q31" s="359">
        <v>0</v>
      </c>
      <c r="R31" s="358">
        <v>50915156</v>
      </c>
      <c r="S31" s="358">
        <v>9874757</v>
      </c>
      <c r="T31" s="358">
        <v>8187107</v>
      </c>
      <c r="U31" s="358">
        <v>18061864</v>
      </c>
      <c r="V31" s="358">
        <v>50915156</v>
      </c>
      <c r="W31" s="358">
        <v>18061864</v>
      </c>
      <c r="X31" s="358">
        <v>9874757</v>
      </c>
      <c r="Y31" s="358">
        <v>8187107</v>
      </c>
      <c r="Z31" s="358">
        <v>18061864</v>
      </c>
      <c r="AA31" s="359">
        <v>0</v>
      </c>
    </row>
    <row r="32" spans="1:27" ht="16.5" hidden="1" customHeight="1" x14ac:dyDescent="0.25">
      <c r="A32" s="357" t="s">
        <v>179</v>
      </c>
      <c r="B32" s="357" t="s">
        <v>178</v>
      </c>
      <c r="C32" s="357" t="s">
        <v>92</v>
      </c>
      <c r="D32" s="357" t="s">
        <v>177</v>
      </c>
      <c r="E32" s="357" t="s">
        <v>90</v>
      </c>
      <c r="F32" s="358">
        <v>52870104</v>
      </c>
      <c r="G32" s="359">
        <v>0</v>
      </c>
      <c r="H32" s="359">
        <v>0</v>
      </c>
      <c r="I32" s="359">
        <v>0</v>
      </c>
      <c r="J32" s="359">
        <v>0</v>
      </c>
      <c r="K32" s="358">
        <v>1660000</v>
      </c>
      <c r="L32" s="359">
        <v>0</v>
      </c>
      <c r="M32" s="358">
        <v>54530104</v>
      </c>
      <c r="N32" s="358">
        <v>9117433</v>
      </c>
      <c r="O32" s="359">
        <v>0</v>
      </c>
      <c r="P32" s="358">
        <v>9117433</v>
      </c>
      <c r="Q32" s="359">
        <v>0</v>
      </c>
      <c r="R32" s="358">
        <v>45412671</v>
      </c>
      <c r="S32" s="358">
        <v>9117433</v>
      </c>
      <c r="T32" s="359">
        <v>0</v>
      </c>
      <c r="U32" s="358">
        <v>9117433</v>
      </c>
      <c r="V32" s="358">
        <v>45412671</v>
      </c>
      <c r="W32" s="358">
        <v>9117433</v>
      </c>
      <c r="X32" s="358">
        <v>9117433</v>
      </c>
      <c r="Y32" s="359">
        <v>0</v>
      </c>
      <c r="Z32" s="358">
        <v>9117433</v>
      </c>
      <c r="AA32" s="359">
        <v>0</v>
      </c>
    </row>
    <row r="33" spans="1:27" ht="16.5" hidden="1" customHeight="1" x14ac:dyDescent="0.25">
      <c r="A33" s="357" t="s">
        <v>176</v>
      </c>
      <c r="B33" s="357" t="s">
        <v>175</v>
      </c>
      <c r="C33" s="357" t="s">
        <v>92</v>
      </c>
      <c r="D33" s="357" t="s">
        <v>174</v>
      </c>
      <c r="E33" s="357" t="s">
        <v>107</v>
      </c>
      <c r="F33" s="358">
        <v>10000000</v>
      </c>
      <c r="G33" s="359">
        <v>0</v>
      </c>
      <c r="H33" s="359">
        <v>0</v>
      </c>
      <c r="I33" s="359">
        <v>0</v>
      </c>
      <c r="J33" s="359">
        <v>0</v>
      </c>
      <c r="K33" s="359">
        <v>0</v>
      </c>
      <c r="L33" s="359">
        <v>0</v>
      </c>
      <c r="M33" s="358">
        <v>10000000</v>
      </c>
      <c r="N33" s="359">
        <v>0</v>
      </c>
      <c r="O33" s="358">
        <v>7617701</v>
      </c>
      <c r="P33" s="358">
        <v>7617701</v>
      </c>
      <c r="Q33" s="359">
        <v>0</v>
      </c>
      <c r="R33" s="358">
        <v>2382299</v>
      </c>
      <c r="S33" s="359">
        <v>0</v>
      </c>
      <c r="T33" s="358">
        <v>7617701</v>
      </c>
      <c r="U33" s="358">
        <v>7617701</v>
      </c>
      <c r="V33" s="358">
        <v>2382299</v>
      </c>
      <c r="W33" s="358">
        <v>7617701</v>
      </c>
      <c r="X33" s="359">
        <v>0</v>
      </c>
      <c r="Y33" s="358">
        <v>7617701</v>
      </c>
      <c r="Z33" s="358">
        <v>7617701</v>
      </c>
      <c r="AA33" s="359">
        <v>0</v>
      </c>
    </row>
    <row r="34" spans="1:27" ht="16.5" hidden="1" customHeight="1" x14ac:dyDescent="0.25">
      <c r="A34" s="357" t="s">
        <v>173</v>
      </c>
      <c r="B34" s="357" t="s">
        <v>172</v>
      </c>
      <c r="C34" s="357" t="s">
        <v>92</v>
      </c>
      <c r="D34" s="357" t="s">
        <v>171</v>
      </c>
      <c r="E34" s="357" t="s">
        <v>90</v>
      </c>
      <c r="F34" s="358">
        <v>4310916</v>
      </c>
      <c r="G34" s="359">
        <v>0</v>
      </c>
      <c r="H34" s="359">
        <v>0</v>
      </c>
      <c r="I34" s="359">
        <v>0</v>
      </c>
      <c r="J34" s="359">
        <v>0</v>
      </c>
      <c r="K34" s="358">
        <v>136000</v>
      </c>
      <c r="L34" s="359">
        <v>0</v>
      </c>
      <c r="M34" s="358">
        <v>4446916</v>
      </c>
      <c r="N34" s="358">
        <v>757324</v>
      </c>
      <c r="O34" s="358">
        <v>569406</v>
      </c>
      <c r="P34" s="358">
        <v>1326730</v>
      </c>
      <c r="Q34" s="359">
        <v>0</v>
      </c>
      <c r="R34" s="358">
        <v>3120186</v>
      </c>
      <c r="S34" s="358">
        <v>757324</v>
      </c>
      <c r="T34" s="358">
        <v>569406</v>
      </c>
      <c r="U34" s="358">
        <v>1326730</v>
      </c>
      <c r="V34" s="358">
        <v>3120186</v>
      </c>
      <c r="W34" s="358">
        <v>1326730</v>
      </c>
      <c r="X34" s="358">
        <v>757324</v>
      </c>
      <c r="Y34" s="358">
        <v>569406</v>
      </c>
      <c r="Z34" s="358">
        <v>1326730</v>
      </c>
      <c r="AA34" s="359">
        <v>0</v>
      </c>
    </row>
    <row r="35" spans="1:27" ht="16.5" customHeight="1" x14ac:dyDescent="0.25">
      <c r="A35" s="357" t="s">
        <v>110</v>
      </c>
      <c r="B35" s="357" t="s">
        <v>170</v>
      </c>
      <c r="C35" s="357" t="s">
        <v>92</v>
      </c>
      <c r="D35" s="357" t="s">
        <v>169</v>
      </c>
      <c r="E35" s="357" t="s">
        <v>110</v>
      </c>
      <c r="F35" s="358">
        <v>788491311</v>
      </c>
      <c r="G35" s="359">
        <v>0</v>
      </c>
      <c r="H35" s="359">
        <v>0</v>
      </c>
      <c r="I35" s="359">
        <v>0</v>
      </c>
      <c r="J35" s="359">
        <v>0</v>
      </c>
      <c r="K35" s="358">
        <v>51000000</v>
      </c>
      <c r="L35" s="358">
        <v>92943000</v>
      </c>
      <c r="M35" s="358">
        <v>746548311</v>
      </c>
      <c r="N35" s="358">
        <v>603443368</v>
      </c>
      <c r="O35" s="358">
        <v>12072012</v>
      </c>
      <c r="P35" s="358">
        <v>615515380</v>
      </c>
      <c r="Q35" s="359">
        <v>0</v>
      </c>
      <c r="R35" s="358">
        <v>131032931</v>
      </c>
      <c r="S35" s="358">
        <v>544802892</v>
      </c>
      <c r="T35" s="358">
        <v>16498909</v>
      </c>
      <c r="U35" s="358">
        <v>561301801</v>
      </c>
      <c r="V35" s="358">
        <v>185246510</v>
      </c>
      <c r="W35" s="358">
        <v>293428145</v>
      </c>
      <c r="X35" s="358">
        <v>281979249</v>
      </c>
      <c r="Y35" s="358">
        <v>10365364</v>
      </c>
      <c r="Z35" s="358">
        <v>292344613</v>
      </c>
      <c r="AA35" s="358">
        <v>268957188</v>
      </c>
    </row>
    <row r="36" spans="1:27" ht="16.5" hidden="1" customHeight="1" x14ac:dyDescent="0.25">
      <c r="A36" s="357" t="s">
        <v>110</v>
      </c>
      <c r="B36" s="357" t="s">
        <v>168</v>
      </c>
      <c r="C36" s="357" t="s">
        <v>92</v>
      </c>
      <c r="D36" s="357" t="s">
        <v>167</v>
      </c>
      <c r="E36" s="357" t="s">
        <v>110</v>
      </c>
      <c r="F36" s="358">
        <v>788491311</v>
      </c>
      <c r="G36" s="359">
        <v>0</v>
      </c>
      <c r="H36" s="359">
        <v>0</v>
      </c>
      <c r="I36" s="359">
        <v>0</v>
      </c>
      <c r="J36" s="359">
        <v>0</v>
      </c>
      <c r="K36" s="358">
        <v>51000000</v>
      </c>
      <c r="L36" s="358">
        <v>92943000</v>
      </c>
      <c r="M36" s="358">
        <v>746548311</v>
      </c>
      <c r="N36" s="358">
        <v>603443368</v>
      </c>
      <c r="O36" s="358">
        <v>12072012</v>
      </c>
      <c r="P36" s="358">
        <v>615515380</v>
      </c>
      <c r="Q36" s="359">
        <v>0</v>
      </c>
      <c r="R36" s="358">
        <v>131032931</v>
      </c>
      <c r="S36" s="358">
        <v>544802892</v>
      </c>
      <c r="T36" s="358">
        <v>16498909</v>
      </c>
      <c r="U36" s="358">
        <v>561301801</v>
      </c>
      <c r="V36" s="358">
        <v>185246510</v>
      </c>
      <c r="W36" s="358">
        <v>293428145</v>
      </c>
      <c r="X36" s="358">
        <v>281979249</v>
      </c>
      <c r="Y36" s="358">
        <v>10365364</v>
      </c>
      <c r="Z36" s="358">
        <v>292344613</v>
      </c>
      <c r="AA36" s="358">
        <v>268957188</v>
      </c>
    </row>
    <row r="37" spans="1:27" ht="16.5" hidden="1" customHeight="1" x14ac:dyDescent="0.25">
      <c r="A37" s="357" t="s">
        <v>110</v>
      </c>
      <c r="B37" s="357" t="s">
        <v>166</v>
      </c>
      <c r="C37" s="357" t="s">
        <v>92</v>
      </c>
      <c r="D37" s="357" t="s">
        <v>165</v>
      </c>
      <c r="E37" s="357" t="s">
        <v>110</v>
      </c>
      <c r="F37" s="358">
        <v>82118061</v>
      </c>
      <c r="G37" s="359">
        <v>0</v>
      </c>
      <c r="H37" s="359">
        <v>0</v>
      </c>
      <c r="I37" s="359">
        <v>0</v>
      </c>
      <c r="J37" s="359">
        <v>0</v>
      </c>
      <c r="K37" s="358">
        <v>15000000</v>
      </c>
      <c r="L37" s="359">
        <v>0</v>
      </c>
      <c r="M37" s="358">
        <v>97118061</v>
      </c>
      <c r="N37" s="358">
        <v>72348125</v>
      </c>
      <c r="O37" s="358">
        <v>7888093</v>
      </c>
      <c r="P37" s="358">
        <v>80236218</v>
      </c>
      <c r="Q37" s="359">
        <v>0</v>
      </c>
      <c r="R37" s="358">
        <v>16881843</v>
      </c>
      <c r="S37" s="358">
        <v>13707649</v>
      </c>
      <c r="T37" s="358">
        <v>12989990</v>
      </c>
      <c r="U37" s="358">
        <v>26697639</v>
      </c>
      <c r="V37" s="358">
        <v>70420422</v>
      </c>
      <c r="W37" s="358">
        <v>10920849</v>
      </c>
      <c r="X37" s="358">
        <v>8059672</v>
      </c>
      <c r="Y37" s="358">
        <v>2861177</v>
      </c>
      <c r="Z37" s="358">
        <v>10920849</v>
      </c>
      <c r="AA37" s="358">
        <v>15776790</v>
      </c>
    </row>
    <row r="38" spans="1:27" ht="16.5" hidden="1" customHeight="1" x14ac:dyDescent="0.25">
      <c r="A38" s="357" t="s">
        <v>164</v>
      </c>
      <c r="B38" s="357" t="s">
        <v>163</v>
      </c>
      <c r="C38" s="357" t="s">
        <v>92</v>
      </c>
      <c r="D38" s="357" t="s">
        <v>162</v>
      </c>
      <c r="E38" s="357" t="s">
        <v>90</v>
      </c>
      <c r="F38" s="358">
        <v>13118061</v>
      </c>
      <c r="G38" s="359">
        <v>0</v>
      </c>
      <c r="H38" s="359">
        <v>0</v>
      </c>
      <c r="I38" s="359">
        <v>0</v>
      </c>
      <c r="J38" s="359">
        <v>0</v>
      </c>
      <c r="K38" s="359">
        <v>0</v>
      </c>
      <c r="L38" s="359">
        <v>0</v>
      </c>
      <c r="M38" s="358">
        <v>13118061</v>
      </c>
      <c r="N38" s="358">
        <v>10846472</v>
      </c>
      <c r="O38" s="359">
        <v>0</v>
      </c>
      <c r="P38" s="358">
        <v>10846472</v>
      </c>
      <c r="Q38" s="359">
        <v>0</v>
      </c>
      <c r="R38" s="358">
        <v>2271589</v>
      </c>
      <c r="S38" s="358">
        <v>10846472</v>
      </c>
      <c r="T38" s="359">
        <v>0</v>
      </c>
      <c r="U38" s="358">
        <v>10846472</v>
      </c>
      <c r="V38" s="358">
        <v>2271589</v>
      </c>
      <c r="W38" s="358">
        <v>8059672</v>
      </c>
      <c r="X38" s="358">
        <v>8059672</v>
      </c>
      <c r="Y38" s="359">
        <v>0</v>
      </c>
      <c r="Z38" s="358">
        <v>8059672</v>
      </c>
      <c r="AA38" s="358">
        <v>2786800</v>
      </c>
    </row>
    <row r="39" spans="1:27" ht="16.5" hidden="1" customHeight="1" x14ac:dyDescent="0.25">
      <c r="A39" s="357" t="s">
        <v>161</v>
      </c>
      <c r="B39" s="357" t="s">
        <v>160</v>
      </c>
      <c r="C39" s="357" t="s">
        <v>92</v>
      </c>
      <c r="D39" s="357" t="s">
        <v>159</v>
      </c>
      <c r="E39" s="357" t="s">
        <v>90</v>
      </c>
      <c r="F39" s="358">
        <v>39000000</v>
      </c>
      <c r="G39" s="359">
        <v>0</v>
      </c>
      <c r="H39" s="359">
        <v>0</v>
      </c>
      <c r="I39" s="359">
        <v>0</v>
      </c>
      <c r="J39" s="359">
        <v>0</v>
      </c>
      <c r="K39" s="358">
        <v>15000000</v>
      </c>
      <c r="L39" s="359">
        <v>0</v>
      </c>
      <c r="M39" s="358">
        <v>54000000</v>
      </c>
      <c r="N39" s="358">
        <v>46501653</v>
      </c>
      <c r="O39" s="358">
        <v>-822476</v>
      </c>
      <c r="P39" s="358">
        <v>45679177</v>
      </c>
      <c r="Q39" s="359">
        <v>0</v>
      </c>
      <c r="R39" s="358">
        <v>8320823</v>
      </c>
      <c r="S39" s="358">
        <v>2861177</v>
      </c>
      <c r="T39" s="359">
        <v>0</v>
      </c>
      <c r="U39" s="358">
        <v>2861177</v>
      </c>
      <c r="V39" s="358">
        <v>51138823</v>
      </c>
      <c r="W39" s="358">
        <v>2861177</v>
      </c>
      <c r="X39" s="359">
        <v>0</v>
      </c>
      <c r="Y39" s="358">
        <v>2861177</v>
      </c>
      <c r="Z39" s="358">
        <v>2861177</v>
      </c>
      <c r="AA39" s="359">
        <v>0</v>
      </c>
    </row>
    <row r="40" spans="1:27" ht="16.5" hidden="1" customHeight="1" x14ac:dyDescent="0.25">
      <c r="A40" s="357" t="s">
        <v>158</v>
      </c>
      <c r="B40" s="357" t="s">
        <v>157</v>
      </c>
      <c r="C40" s="357" t="s">
        <v>92</v>
      </c>
      <c r="D40" s="357" t="s">
        <v>156</v>
      </c>
      <c r="E40" s="357" t="s">
        <v>90</v>
      </c>
      <c r="F40" s="358">
        <v>30000000</v>
      </c>
      <c r="G40" s="359">
        <v>0</v>
      </c>
      <c r="H40" s="359">
        <v>0</v>
      </c>
      <c r="I40" s="359">
        <v>0</v>
      </c>
      <c r="J40" s="359">
        <v>0</v>
      </c>
      <c r="K40" s="359">
        <v>0</v>
      </c>
      <c r="L40" s="359">
        <v>0</v>
      </c>
      <c r="M40" s="358">
        <v>30000000</v>
      </c>
      <c r="N40" s="358">
        <v>15000000</v>
      </c>
      <c r="O40" s="358">
        <v>8710569</v>
      </c>
      <c r="P40" s="358">
        <v>23710569</v>
      </c>
      <c r="Q40" s="359">
        <v>0</v>
      </c>
      <c r="R40" s="358">
        <v>6289431</v>
      </c>
      <c r="S40" s="359">
        <v>0</v>
      </c>
      <c r="T40" s="358">
        <v>12989990</v>
      </c>
      <c r="U40" s="358">
        <v>12989990</v>
      </c>
      <c r="V40" s="358">
        <v>17010010</v>
      </c>
      <c r="W40" s="359">
        <v>0</v>
      </c>
      <c r="X40" s="359">
        <v>0</v>
      </c>
      <c r="Y40" s="359">
        <v>0</v>
      </c>
      <c r="Z40" s="359">
        <v>0</v>
      </c>
      <c r="AA40" s="358">
        <v>12989990</v>
      </c>
    </row>
    <row r="41" spans="1:27" ht="16.5" hidden="1" customHeight="1" x14ac:dyDescent="0.25">
      <c r="A41" s="357" t="s">
        <v>110</v>
      </c>
      <c r="B41" s="357" t="s">
        <v>155</v>
      </c>
      <c r="C41" s="357" t="s">
        <v>92</v>
      </c>
      <c r="D41" s="357" t="s">
        <v>121</v>
      </c>
      <c r="E41" s="357" t="s">
        <v>110</v>
      </c>
      <c r="F41" s="358">
        <v>706373250</v>
      </c>
      <c r="G41" s="359">
        <v>0</v>
      </c>
      <c r="H41" s="359">
        <v>0</v>
      </c>
      <c r="I41" s="359">
        <v>0</v>
      </c>
      <c r="J41" s="359">
        <v>0</v>
      </c>
      <c r="K41" s="358">
        <v>36000000</v>
      </c>
      <c r="L41" s="358">
        <v>92943000</v>
      </c>
      <c r="M41" s="358">
        <v>649430250</v>
      </c>
      <c r="N41" s="358">
        <v>531095243</v>
      </c>
      <c r="O41" s="358">
        <v>4183919</v>
      </c>
      <c r="P41" s="358">
        <v>535279162</v>
      </c>
      <c r="Q41" s="359">
        <v>0</v>
      </c>
      <c r="R41" s="358">
        <v>114151088</v>
      </c>
      <c r="S41" s="358">
        <v>531095243</v>
      </c>
      <c r="T41" s="358">
        <v>3508919</v>
      </c>
      <c r="U41" s="358">
        <v>534604162</v>
      </c>
      <c r="V41" s="358">
        <v>114826088</v>
      </c>
      <c r="W41" s="358">
        <v>282507296</v>
      </c>
      <c r="X41" s="358">
        <v>273919577</v>
      </c>
      <c r="Y41" s="358">
        <v>7504187</v>
      </c>
      <c r="Z41" s="358">
        <v>281423764</v>
      </c>
      <c r="AA41" s="358">
        <v>253180398</v>
      </c>
    </row>
    <row r="42" spans="1:27" ht="16.5" hidden="1" customHeight="1" x14ac:dyDescent="0.25">
      <c r="A42" s="357" t="s">
        <v>154</v>
      </c>
      <c r="B42" s="357" t="s">
        <v>153</v>
      </c>
      <c r="C42" s="357" t="s">
        <v>92</v>
      </c>
      <c r="D42" s="357" t="s">
        <v>152</v>
      </c>
      <c r="E42" s="357" t="s">
        <v>90</v>
      </c>
      <c r="F42" s="358">
        <v>2476902</v>
      </c>
      <c r="G42" s="359">
        <v>0</v>
      </c>
      <c r="H42" s="359">
        <v>0</v>
      </c>
      <c r="I42" s="359">
        <v>0</v>
      </c>
      <c r="J42" s="359">
        <v>0</v>
      </c>
      <c r="K42" s="359">
        <v>0</v>
      </c>
      <c r="L42" s="359">
        <v>0</v>
      </c>
      <c r="M42" s="358">
        <v>2476902</v>
      </c>
      <c r="N42" s="358">
        <v>2200000</v>
      </c>
      <c r="O42" s="359">
        <v>0</v>
      </c>
      <c r="P42" s="358">
        <v>2200000</v>
      </c>
      <c r="Q42" s="359">
        <v>0</v>
      </c>
      <c r="R42" s="358">
        <v>276902</v>
      </c>
      <c r="S42" s="358">
        <v>2200000</v>
      </c>
      <c r="T42" s="359">
        <v>0</v>
      </c>
      <c r="U42" s="358">
        <v>2200000</v>
      </c>
      <c r="V42" s="358">
        <v>276902</v>
      </c>
      <c r="W42" s="358">
        <v>266333</v>
      </c>
      <c r="X42" s="358">
        <v>266333</v>
      </c>
      <c r="Y42" s="359">
        <v>0</v>
      </c>
      <c r="Z42" s="358">
        <v>266333</v>
      </c>
      <c r="AA42" s="358">
        <v>1933667</v>
      </c>
    </row>
    <row r="43" spans="1:27" ht="16.5" hidden="1" customHeight="1" x14ac:dyDescent="0.25">
      <c r="A43" s="357" t="s">
        <v>151</v>
      </c>
      <c r="B43" s="357" t="s">
        <v>150</v>
      </c>
      <c r="C43" s="357" t="s">
        <v>92</v>
      </c>
      <c r="D43" s="357" t="s">
        <v>149</v>
      </c>
      <c r="E43" s="357" t="s">
        <v>90</v>
      </c>
      <c r="F43" s="358">
        <v>357179873</v>
      </c>
      <c r="G43" s="359">
        <v>0</v>
      </c>
      <c r="H43" s="359">
        <v>0</v>
      </c>
      <c r="I43" s="359">
        <v>0</v>
      </c>
      <c r="J43" s="359">
        <v>0</v>
      </c>
      <c r="K43" s="359">
        <v>0</v>
      </c>
      <c r="L43" s="358">
        <v>10000000</v>
      </c>
      <c r="M43" s="358">
        <v>347179873</v>
      </c>
      <c r="N43" s="358">
        <v>327191969</v>
      </c>
      <c r="O43" s="359">
        <v>0</v>
      </c>
      <c r="P43" s="358">
        <v>327191969</v>
      </c>
      <c r="Q43" s="359">
        <v>0</v>
      </c>
      <c r="R43" s="358">
        <v>19987904</v>
      </c>
      <c r="S43" s="358">
        <v>327191969</v>
      </c>
      <c r="T43" s="359">
        <v>0</v>
      </c>
      <c r="U43" s="358">
        <v>327191969</v>
      </c>
      <c r="V43" s="358">
        <v>19987904</v>
      </c>
      <c r="W43" s="358">
        <v>105724636</v>
      </c>
      <c r="X43" s="358">
        <v>105724636</v>
      </c>
      <c r="Y43" s="359">
        <v>0</v>
      </c>
      <c r="Z43" s="358">
        <v>105724636</v>
      </c>
      <c r="AA43" s="358">
        <v>221467333</v>
      </c>
    </row>
    <row r="44" spans="1:27" ht="16.5" hidden="1" customHeight="1" x14ac:dyDescent="0.25">
      <c r="A44" s="357" t="s">
        <v>148</v>
      </c>
      <c r="B44" s="357" t="s">
        <v>147</v>
      </c>
      <c r="C44" s="357" t="s">
        <v>92</v>
      </c>
      <c r="D44" s="357" t="s">
        <v>146</v>
      </c>
      <c r="E44" s="357" t="s">
        <v>90</v>
      </c>
      <c r="F44" s="358">
        <v>74316475</v>
      </c>
      <c r="G44" s="359">
        <v>0</v>
      </c>
      <c r="H44" s="359">
        <v>0</v>
      </c>
      <c r="I44" s="359">
        <v>0</v>
      </c>
      <c r="J44" s="359">
        <v>0</v>
      </c>
      <c r="K44" s="358">
        <v>26000000</v>
      </c>
      <c r="L44" s="359">
        <v>0</v>
      </c>
      <c r="M44" s="358">
        <v>100316475</v>
      </c>
      <c r="N44" s="358">
        <v>22090712</v>
      </c>
      <c r="O44" s="358">
        <v>3487719</v>
      </c>
      <c r="P44" s="358">
        <v>25578431</v>
      </c>
      <c r="Q44" s="359">
        <v>0</v>
      </c>
      <c r="R44" s="358">
        <v>74738044</v>
      </c>
      <c r="S44" s="358">
        <v>22090712</v>
      </c>
      <c r="T44" s="358">
        <v>3487719</v>
      </c>
      <c r="U44" s="358">
        <v>25578431</v>
      </c>
      <c r="V44" s="358">
        <v>74738044</v>
      </c>
      <c r="W44" s="358">
        <v>20903765</v>
      </c>
      <c r="X44" s="358">
        <v>17416046</v>
      </c>
      <c r="Y44" s="358">
        <v>2404187</v>
      </c>
      <c r="Z44" s="358">
        <v>19820233</v>
      </c>
      <c r="AA44" s="358">
        <v>5758198</v>
      </c>
    </row>
    <row r="45" spans="1:27" ht="16.5" hidden="1" customHeight="1" x14ac:dyDescent="0.25">
      <c r="A45" s="357" t="s">
        <v>145</v>
      </c>
      <c r="B45" s="357" t="s">
        <v>144</v>
      </c>
      <c r="C45" s="357" t="s">
        <v>92</v>
      </c>
      <c r="D45" s="357" t="s">
        <v>111</v>
      </c>
      <c r="E45" s="357" t="s">
        <v>90</v>
      </c>
      <c r="F45" s="358">
        <v>272400000</v>
      </c>
      <c r="G45" s="359">
        <v>0</v>
      </c>
      <c r="H45" s="359">
        <v>0</v>
      </c>
      <c r="I45" s="359">
        <v>0</v>
      </c>
      <c r="J45" s="359">
        <v>0</v>
      </c>
      <c r="K45" s="359">
        <v>0</v>
      </c>
      <c r="L45" s="358">
        <v>82943000</v>
      </c>
      <c r="M45" s="358">
        <v>189457000</v>
      </c>
      <c r="N45" s="358">
        <v>178500000</v>
      </c>
      <c r="O45" s="358">
        <v>696200</v>
      </c>
      <c r="P45" s="358">
        <v>179196200</v>
      </c>
      <c r="Q45" s="359">
        <v>0</v>
      </c>
      <c r="R45" s="358">
        <v>10260800</v>
      </c>
      <c r="S45" s="358">
        <v>178500000</v>
      </c>
      <c r="T45" s="358">
        <v>21200</v>
      </c>
      <c r="U45" s="358">
        <v>178521200</v>
      </c>
      <c r="V45" s="358">
        <v>10935800</v>
      </c>
      <c r="W45" s="358">
        <v>154500000</v>
      </c>
      <c r="X45" s="358">
        <v>149400000</v>
      </c>
      <c r="Y45" s="358">
        <v>5100000</v>
      </c>
      <c r="Z45" s="358">
        <v>154500000</v>
      </c>
      <c r="AA45" s="358">
        <v>24021200</v>
      </c>
    </row>
    <row r="46" spans="1:27" ht="16.5" hidden="1" customHeight="1" x14ac:dyDescent="0.25">
      <c r="A46" s="357" t="s">
        <v>110</v>
      </c>
      <c r="B46" s="357" t="s">
        <v>143</v>
      </c>
      <c r="C46" s="357" t="s">
        <v>92</v>
      </c>
      <c r="D46" s="357" t="s">
        <v>142</v>
      </c>
      <c r="E46" s="357" t="s">
        <v>110</v>
      </c>
      <c r="F46" s="358">
        <v>139809600</v>
      </c>
      <c r="G46" s="359">
        <v>0</v>
      </c>
      <c r="H46" s="359">
        <v>0</v>
      </c>
      <c r="I46" s="359">
        <v>0</v>
      </c>
      <c r="J46" s="359">
        <v>0</v>
      </c>
      <c r="K46" s="359">
        <v>0</v>
      </c>
      <c r="L46" s="359">
        <v>0</v>
      </c>
      <c r="M46" s="358">
        <v>139809600</v>
      </c>
      <c r="N46" s="358">
        <v>26396149</v>
      </c>
      <c r="O46" s="359">
        <v>0</v>
      </c>
      <c r="P46" s="358">
        <v>26396149</v>
      </c>
      <c r="Q46" s="359">
        <v>0</v>
      </c>
      <c r="R46" s="358">
        <v>113413451</v>
      </c>
      <c r="S46" s="358">
        <v>26396149</v>
      </c>
      <c r="T46" s="359">
        <v>0</v>
      </c>
      <c r="U46" s="358">
        <v>26396149</v>
      </c>
      <c r="V46" s="358">
        <v>113413451</v>
      </c>
      <c r="W46" s="358">
        <v>26396149</v>
      </c>
      <c r="X46" s="358">
        <v>26396149</v>
      </c>
      <c r="Y46" s="359">
        <v>0</v>
      </c>
      <c r="Z46" s="358">
        <v>26396149</v>
      </c>
      <c r="AA46" s="359">
        <v>0</v>
      </c>
    </row>
    <row r="47" spans="1:27" ht="16.5" customHeight="1" x14ac:dyDescent="0.25">
      <c r="A47" s="357" t="s">
        <v>110</v>
      </c>
      <c r="B47" s="357" t="s">
        <v>141</v>
      </c>
      <c r="C47" s="357" t="s">
        <v>92</v>
      </c>
      <c r="D47" s="357" t="s">
        <v>140</v>
      </c>
      <c r="E47" s="357" t="s">
        <v>110</v>
      </c>
      <c r="F47" s="358">
        <v>139809600</v>
      </c>
      <c r="G47" s="359">
        <v>0</v>
      </c>
      <c r="H47" s="359">
        <v>0</v>
      </c>
      <c r="I47" s="359">
        <v>0</v>
      </c>
      <c r="J47" s="359">
        <v>0</v>
      </c>
      <c r="K47" s="359">
        <v>0</v>
      </c>
      <c r="L47" s="359">
        <v>0</v>
      </c>
      <c r="M47" s="358">
        <v>139809600</v>
      </c>
      <c r="N47" s="358">
        <v>26396149</v>
      </c>
      <c r="O47" s="359">
        <v>0</v>
      </c>
      <c r="P47" s="358">
        <v>26396149</v>
      </c>
      <c r="Q47" s="359">
        <v>0</v>
      </c>
      <c r="R47" s="358">
        <v>113413451</v>
      </c>
      <c r="S47" s="358">
        <v>26396149</v>
      </c>
      <c r="T47" s="359">
        <v>0</v>
      </c>
      <c r="U47" s="358">
        <v>26396149</v>
      </c>
      <c r="V47" s="358">
        <v>113413451</v>
      </c>
      <c r="W47" s="358">
        <v>26396149</v>
      </c>
      <c r="X47" s="358">
        <v>26396149</v>
      </c>
      <c r="Y47" s="359">
        <v>0</v>
      </c>
      <c r="Z47" s="358">
        <v>26396149</v>
      </c>
      <c r="AA47" s="359">
        <v>0</v>
      </c>
    </row>
    <row r="48" spans="1:27" ht="16.5" hidden="1" customHeight="1" x14ac:dyDescent="0.25">
      <c r="A48" s="357" t="s">
        <v>110</v>
      </c>
      <c r="B48" s="357" t="s">
        <v>139</v>
      </c>
      <c r="C48" s="357" t="s">
        <v>92</v>
      </c>
      <c r="D48" s="357" t="s">
        <v>138</v>
      </c>
      <c r="E48" s="357" t="s">
        <v>110</v>
      </c>
      <c r="F48" s="358">
        <v>139809600</v>
      </c>
      <c r="G48" s="359">
        <v>0</v>
      </c>
      <c r="H48" s="359">
        <v>0</v>
      </c>
      <c r="I48" s="359">
        <v>0</v>
      </c>
      <c r="J48" s="359">
        <v>0</v>
      </c>
      <c r="K48" s="359">
        <v>0</v>
      </c>
      <c r="L48" s="359">
        <v>0</v>
      </c>
      <c r="M48" s="358">
        <v>139809600</v>
      </c>
      <c r="N48" s="358">
        <v>26396149</v>
      </c>
      <c r="O48" s="359">
        <v>0</v>
      </c>
      <c r="P48" s="358">
        <v>26396149</v>
      </c>
      <c r="Q48" s="359">
        <v>0</v>
      </c>
      <c r="R48" s="358">
        <v>113413451</v>
      </c>
      <c r="S48" s="358">
        <v>26396149</v>
      </c>
      <c r="T48" s="359">
        <v>0</v>
      </c>
      <c r="U48" s="358">
        <v>26396149</v>
      </c>
      <c r="V48" s="358">
        <v>113413451</v>
      </c>
      <c r="W48" s="358">
        <v>26396149</v>
      </c>
      <c r="X48" s="358">
        <v>26396149</v>
      </c>
      <c r="Y48" s="359">
        <v>0</v>
      </c>
      <c r="Z48" s="358">
        <v>26396149</v>
      </c>
      <c r="AA48" s="359">
        <v>0</v>
      </c>
    </row>
    <row r="49" spans="1:27" ht="16.5" hidden="1" customHeight="1" x14ac:dyDescent="0.25">
      <c r="A49" s="357" t="s">
        <v>137</v>
      </c>
      <c r="B49" s="357" t="s">
        <v>135</v>
      </c>
      <c r="C49" s="357" t="s">
        <v>92</v>
      </c>
      <c r="D49" s="357" t="s">
        <v>134</v>
      </c>
      <c r="E49" s="357" t="s">
        <v>90</v>
      </c>
      <c r="F49" s="358">
        <v>119809609</v>
      </c>
      <c r="G49" s="359">
        <v>0</v>
      </c>
      <c r="H49" s="359">
        <v>0</v>
      </c>
      <c r="I49" s="359">
        <v>0</v>
      </c>
      <c r="J49" s="359">
        <v>0</v>
      </c>
      <c r="K49" s="359">
        <v>0</v>
      </c>
      <c r="L49" s="359">
        <v>0</v>
      </c>
      <c r="M49" s="358">
        <v>119809609</v>
      </c>
      <c r="N49" s="358">
        <v>26396149</v>
      </c>
      <c r="O49" s="359">
        <v>0</v>
      </c>
      <c r="P49" s="358">
        <v>26396149</v>
      </c>
      <c r="Q49" s="359">
        <v>0</v>
      </c>
      <c r="R49" s="358">
        <v>93413460</v>
      </c>
      <c r="S49" s="358">
        <v>26396149</v>
      </c>
      <c r="T49" s="359">
        <v>0</v>
      </c>
      <c r="U49" s="358">
        <v>26396149</v>
      </c>
      <c r="V49" s="358">
        <v>93413460</v>
      </c>
      <c r="W49" s="358">
        <v>26396149</v>
      </c>
      <c r="X49" s="358">
        <v>26396149</v>
      </c>
      <c r="Y49" s="359">
        <v>0</v>
      </c>
      <c r="Z49" s="358">
        <v>26396149</v>
      </c>
      <c r="AA49" s="359">
        <v>0</v>
      </c>
    </row>
    <row r="50" spans="1:27" ht="16.5" hidden="1" customHeight="1" x14ac:dyDescent="0.25">
      <c r="A50" s="357" t="s">
        <v>136</v>
      </c>
      <c r="B50" s="357" t="s">
        <v>135</v>
      </c>
      <c r="C50" s="357" t="s">
        <v>92</v>
      </c>
      <c r="D50" s="357" t="s">
        <v>134</v>
      </c>
      <c r="E50" s="357" t="s">
        <v>107</v>
      </c>
      <c r="F50" s="358">
        <v>19999991</v>
      </c>
      <c r="G50" s="359">
        <v>0</v>
      </c>
      <c r="H50" s="359">
        <v>0</v>
      </c>
      <c r="I50" s="359">
        <v>0</v>
      </c>
      <c r="J50" s="359">
        <v>0</v>
      </c>
      <c r="K50" s="359">
        <v>0</v>
      </c>
      <c r="L50" s="359">
        <v>0</v>
      </c>
      <c r="M50" s="358">
        <v>19999991</v>
      </c>
      <c r="N50" s="359">
        <v>0</v>
      </c>
      <c r="O50" s="359">
        <v>0</v>
      </c>
      <c r="P50" s="359">
        <v>0</v>
      </c>
      <c r="Q50" s="359">
        <v>0</v>
      </c>
      <c r="R50" s="358">
        <v>19999991</v>
      </c>
      <c r="S50" s="359">
        <v>0</v>
      </c>
      <c r="T50" s="359">
        <v>0</v>
      </c>
      <c r="U50" s="359">
        <v>0</v>
      </c>
      <c r="V50" s="358">
        <v>19999991</v>
      </c>
      <c r="W50" s="359">
        <v>0</v>
      </c>
      <c r="X50" s="359">
        <v>0</v>
      </c>
      <c r="Y50" s="359">
        <v>0</v>
      </c>
      <c r="Z50" s="359">
        <v>0</v>
      </c>
      <c r="AA50" s="359">
        <v>0</v>
      </c>
    </row>
    <row r="51" spans="1:27" ht="16.5" hidden="1" customHeight="1" x14ac:dyDescent="0.25">
      <c r="A51" s="357" t="s">
        <v>110</v>
      </c>
      <c r="B51" s="357" t="s">
        <v>133</v>
      </c>
      <c r="C51" s="357" t="s">
        <v>92</v>
      </c>
      <c r="D51" s="357" t="s">
        <v>132</v>
      </c>
      <c r="E51" s="357" t="s">
        <v>110</v>
      </c>
      <c r="F51" s="358">
        <v>16000000</v>
      </c>
      <c r="G51" s="359">
        <v>0</v>
      </c>
      <c r="H51" s="359">
        <v>0</v>
      </c>
      <c r="I51" s="359">
        <v>0</v>
      </c>
      <c r="J51" s="359">
        <v>0</v>
      </c>
      <c r="K51" s="358">
        <v>5937000</v>
      </c>
      <c r="L51" s="359">
        <v>0</v>
      </c>
      <c r="M51" s="358">
        <v>21937000</v>
      </c>
      <c r="N51" s="358">
        <v>16000000</v>
      </c>
      <c r="O51" s="359">
        <v>0</v>
      </c>
      <c r="P51" s="358">
        <v>16000000</v>
      </c>
      <c r="Q51" s="359">
        <v>0</v>
      </c>
      <c r="R51" s="358">
        <v>5937000</v>
      </c>
      <c r="S51" s="358">
        <v>16000000</v>
      </c>
      <c r="T51" s="359">
        <v>0</v>
      </c>
      <c r="U51" s="358">
        <v>16000000</v>
      </c>
      <c r="V51" s="358">
        <v>5937000</v>
      </c>
      <c r="W51" s="358">
        <v>14624264</v>
      </c>
      <c r="X51" s="358">
        <v>12796231</v>
      </c>
      <c r="Y51" s="358">
        <v>1828033</v>
      </c>
      <c r="Z51" s="358">
        <v>14624264</v>
      </c>
      <c r="AA51" s="358">
        <v>1375736</v>
      </c>
    </row>
    <row r="52" spans="1:27" ht="16.5" hidden="1" customHeight="1" x14ac:dyDescent="0.25">
      <c r="A52" s="357" t="s">
        <v>110</v>
      </c>
      <c r="B52" s="357" t="s">
        <v>131</v>
      </c>
      <c r="C52" s="357" t="s">
        <v>92</v>
      </c>
      <c r="D52" s="357" t="s">
        <v>130</v>
      </c>
      <c r="E52" s="357" t="s">
        <v>110</v>
      </c>
      <c r="F52" s="358">
        <v>16000000</v>
      </c>
      <c r="G52" s="359">
        <v>0</v>
      </c>
      <c r="H52" s="359">
        <v>0</v>
      </c>
      <c r="I52" s="359">
        <v>0</v>
      </c>
      <c r="J52" s="359">
        <v>0</v>
      </c>
      <c r="K52" s="358">
        <v>5937000</v>
      </c>
      <c r="L52" s="359">
        <v>0</v>
      </c>
      <c r="M52" s="358">
        <v>21937000</v>
      </c>
      <c r="N52" s="358">
        <v>16000000</v>
      </c>
      <c r="O52" s="359">
        <v>0</v>
      </c>
      <c r="P52" s="358">
        <v>16000000</v>
      </c>
      <c r="Q52" s="359">
        <v>0</v>
      </c>
      <c r="R52" s="358">
        <v>5937000</v>
      </c>
      <c r="S52" s="358">
        <v>16000000</v>
      </c>
      <c r="T52" s="359">
        <v>0</v>
      </c>
      <c r="U52" s="358">
        <v>16000000</v>
      </c>
      <c r="V52" s="358">
        <v>5937000</v>
      </c>
      <c r="W52" s="358">
        <v>14624264</v>
      </c>
      <c r="X52" s="358">
        <v>12796231</v>
      </c>
      <c r="Y52" s="358">
        <v>1828033</v>
      </c>
      <c r="Z52" s="358">
        <v>14624264</v>
      </c>
      <c r="AA52" s="358">
        <v>1375736</v>
      </c>
    </row>
    <row r="53" spans="1:27" ht="16.5" customHeight="1" x14ac:dyDescent="0.25">
      <c r="A53" s="357" t="s">
        <v>129</v>
      </c>
      <c r="B53" s="357" t="s">
        <v>128</v>
      </c>
      <c r="C53" s="357" t="s">
        <v>92</v>
      </c>
      <c r="D53" s="357" t="s">
        <v>127</v>
      </c>
      <c r="E53" s="357" t="s">
        <v>90</v>
      </c>
      <c r="F53" s="358">
        <v>16000000</v>
      </c>
      <c r="G53" s="359">
        <v>0</v>
      </c>
      <c r="H53" s="359">
        <v>0</v>
      </c>
      <c r="I53" s="359">
        <v>0</v>
      </c>
      <c r="J53" s="359">
        <v>0</v>
      </c>
      <c r="K53" s="358">
        <v>5937000</v>
      </c>
      <c r="L53" s="359">
        <v>0</v>
      </c>
      <c r="M53" s="358">
        <v>21937000</v>
      </c>
      <c r="N53" s="358">
        <v>16000000</v>
      </c>
      <c r="O53" s="359">
        <v>0</v>
      </c>
      <c r="P53" s="358">
        <v>16000000</v>
      </c>
      <c r="Q53" s="359">
        <v>0</v>
      </c>
      <c r="R53" s="358">
        <v>5937000</v>
      </c>
      <c r="S53" s="358">
        <v>16000000</v>
      </c>
      <c r="T53" s="359">
        <v>0</v>
      </c>
      <c r="U53" s="358">
        <v>16000000</v>
      </c>
      <c r="V53" s="358">
        <v>5937000</v>
      </c>
      <c r="W53" s="358">
        <v>14624264</v>
      </c>
      <c r="X53" s="358">
        <v>12796231</v>
      </c>
      <c r="Y53" s="358">
        <v>1828033</v>
      </c>
      <c r="Z53" s="358">
        <v>14624264</v>
      </c>
      <c r="AA53" s="358">
        <v>1375736</v>
      </c>
    </row>
    <row r="54" spans="1:27" ht="16.5" customHeight="1" x14ac:dyDescent="0.25">
      <c r="A54" s="357" t="s">
        <v>110</v>
      </c>
      <c r="B54" s="360" t="s">
        <v>126</v>
      </c>
      <c r="C54" s="360" t="s">
        <v>92</v>
      </c>
      <c r="D54" s="360" t="s">
        <v>125</v>
      </c>
      <c r="E54" s="360" t="s">
        <v>110</v>
      </c>
      <c r="F54" s="361">
        <v>2707137572</v>
      </c>
      <c r="G54" s="361">
        <v>3707326622.8200002</v>
      </c>
      <c r="H54" s="362">
        <v>0</v>
      </c>
      <c r="I54" s="362">
        <v>0</v>
      </c>
      <c r="J54" s="362">
        <v>0</v>
      </c>
      <c r="K54" s="361">
        <v>180013147</v>
      </c>
      <c r="L54" s="361">
        <v>180013147</v>
      </c>
      <c r="M54" s="361">
        <v>6414464194.8199997</v>
      </c>
      <c r="N54" s="361">
        <v>3291931237</v>
      </c>
      <c r="O54" s="361">
        <v>735654788</v>
      </c>
      <c r="P54" s="361">
        <v>4027586025</v>
      </c>
      <c r="Q54" s="362">
        <v>0</v>
      </c>
      <c r="R54" s="361">
        <v>2386878169.8200002</v>
      </c>
      <c r="S54" s="361">
        <v>3053402904</v>
      </c>
      <c r="T54" s="361">
        <v>775613889</v>
      </c>
      <c r="U54" s="361">
        <v>3829016793</v>
      </c>
      <c r="V54" s="361">
        <v>2585447401.8200002</v>
      </c>
      <c r="W54" s="361">
        <v>2115206557</v>
      </c>
      <c r="X54" s="361">
        <v>1712847526</v>
      </c>
      <c r="Y54" s="361">
        <v>367825697</v>
      </c>
      <c r="Z54" s="361">
        <v>2080673223</v>
      </c>
      <c r="AA54" s="358">
        <v>1748343570</v>
      </c>
    </row>
    <row r="55" spans="1:27" ht="16.5" hidden="1" customHeight="1" x14ac:dyDescent="0.25">
      <c r="A55" s="357" t="s">
        <v>110</v>
      </c>
      <c r="B55" s="357" t="s">
        <v>425</v>
      </c>
      <c r="C55" s="357" t="s">
        <v>92</v>
      </c>
      <c r="D55" s="357" t="s">
        <v>426</v>
      </c>
      <c r="E55" s="357" t="s">
        <v>110</v>
      </c>
      <c r="F55" s="359">
        <v>0</v>
      </c>
      <c r="G55" s="358">
        <v>220300000</v>
      </c>
      <c r="H55" s="359">
        <v>0</v>
      </c>
      <c r="I55" s="359">
        <v>0</v>
      </c>
      <c r="J55" s="359">
        <v>0</v>
      </c>
      <c r="K55" s="359">
        <v>0</v>
      </c>
      <c r="L55" s="359">
        <v>0</v>
      </c>
      <c r="M55" s="358">
        <v>220300000</v>
      </c>
      <c r="N55" s="359">
        <v>0</v>
      </c>
      <c r="O55" s="358">
        <v>52009233</v>
      </c>
      <c r="P55" s="358">
        <v>52009233</v>
      </c>
      <c r="Q55" s="359">
        <v>0</v>
      </c>
      <c r="R55" s="358">
        <v>168290767</v>
      </c>
      <c r="S55" s="359">
        <v>0</v>
      </c>
      <c r="T55" s="359">
        <v>0</v>
      </c>
      <c r="U55" s="359">
        <v>0</v>
      </c>
      <c r="V55" s="358">
        <v>220300000</v>
      </c>
      <c r="W55" s="359">
        <v>0</v>
      </c>
      <c r="X55" s="359">
        <v>0</v>
      </c>
      <c r="Y55" s="359">
        <v>0</v>
      </c>
      <c r="Z55" s="359">
        <v>0</v>
      </c>
      <c r="AA55" s="359">
        <v>0</v>
      </c>
    </row>
    <row r="56" spans="1:27" ht="16.5" hidden="1" customHeight="1" x14ac:dyDescent="0.25">
      <c r="A56" s="357" t="s">
        <v>110</v>
      </c>
      <c r="B56" s="357" t="s">
        <v>423</v>
      </c>
      <c r="C56" s="357" t="s">
        <v>92</v>
      </c>
      <c r="D56" s="357" t="s">
        <v>424</v>
      </c>
      <c r="E56" s="357" t="s">
        <v>110</v>
      </c>
      <c r="F56" s="359">
        <v>0</v>
      </c>
      <c r="G56" s="358">
        <v>220300000</v>
      </c>
      <c r="H56" s="359">
        <v>0</v>
      </c>
      <c r="I56" s="359">
        <v>0</v>
      </c>
      <c r="J56" s="359">
        <v>0</v>
      </c>
      <c r="K56" s="359">
        <v>0</v>
      </c>
      <c r="L56" s="359">
        <v>0</v>
      </c>
      <c r="M56" s="358">
        <v>220300000</v>
      </c>
      <c r="N56" s="359">
        <v>0</v>
      </c>
      <c r="O56" s="358">
        <v>52009233</v>
      </c>
      <c r="P56" s="358">
        <v>52009233</v>
      </c>
      <c r="Q56" s="359">
        <v>0</v>
      </c>
      <c r="R56" s="358">
        <v>168290767</v>
      </c>
      <c r="S56" s="359">
        <v>0</v>
      </c>
      <c r="T56" s="359">
        <v>0</v>
      </c>
      <c r="U56" s="359">
        <v>0</v>
      </c>
      <c r="V56" s="358">
        <v>220300000</v>
      </c>
      <c r="W56" s="359">
        <v>0</v>
      </c>
      <c r="X56" s="359">
        <v>0</v>
      </c>
      <c r="Y56" s="359">
        <v>0</v>
      </c>
      <c r="Z56" s="359">
        <v>0</v>
      </c>
      <c r="AA56" s="359">
        <v>0</v>
      </c>
    </row>
    <row r="57" spans="1:27" ht="25.5" customHeight="1" x14ac:dyDescent="0.25">
      <c r="A57" s="357" t="s">
        <v>427</v>
      </c>
      <c r="B57" s="363" t="s">
        <v>428</v>
      </c>
      <c r="C57" s="363" t="s">
        <v>92</v>
      </c>
      <c r="D57" s="363" t="s">
        <v>429</v>
      </c>
      <c r="E57" s="363" t="s">
        <v>430</v>
      </c>
      <c r="F57" s="364">
        <v>0</v>
      </c>
      <c r="G57" s="365">
        <v>150000000</v>
      </c>
      <c r="H57" s="364">
        <v>0</v>
      </c>
      <c r="I57" s="364">
        <v>0</v>
      </c>
      <c r="J57" s="364">
        <v>0</v>
      </c>
      <c r="K57" s="364">
        <v>0</v>
      </c>
      <c r="L57" s="364">
        <v>0</v>
      </c>
      <c r="M57" s="365">
        <v>150000000</v>
      </c>
      <c r="N57" s="364">
        <v>0</v>
      </c>
      <c r="O57" s="364">
        <v>0</v>
      </c>
      <c r="P57" s="364">
        <v>0</v>
      </c>
      <c r="Q57" s="364">
        <v>0</v>
      </c>
      <c r="R57" s="365">
        <v>150000000</v>
      </c>
      <c r="S57" s="364">
        <v>0</v>
      </c>
      <c r="T57" s="364">
        <v>0</v>
      </c>
      <c r="U57" s="364">
        <v>0</v>
      </c>
      <c r="V57" s="365">
        <v>150000000</v>
      </c>
      <c r="W57" s="364">
        <v>0</v>
      </c>
      <c r="X57" s="364">
        <v>0</v>
      </c>
      <c r="Y57" s="364">
        <v>0</v>
      </c>
      <c r="Z57" s="364">
        <v>0</v>
      </c>
      <c r="AA57" s="359">
        <v>0</v>
      </c>
    </row>
    <row r="58" spans="1:27" ht="16.5" customHeight="1" x14ac:dyDescent="0.25">
      <c r="A58" s="357" t="s">
        <v>431</v>
      </c>
      <c r="B58" s="366" t="s">
        <v>432</v>
      </c>
      <c r="C58" s="366" t="s">
        <v>92</v>
      </c>
      <c r="D58" s="366" t="s">
        <v>433</v>
      </c>
      <c r="E58" s="366" t="s">
        <v>430</v>
      </c>
      <c r="F58" s="367">
        <v>0</v>
      </c>
      <c r="G58" s="368">
        <v>70300000</v>
      </c>
      <c r="H58" s="367">
        <v>0</v>
      </c>
      <c r="I58" s="367">
        <v>0</v>
      </c>
      <c r="J58" s="367">
        <v>0</v>
      </c>
      <c r="K58" s="367">
        <v>0</v>
      </c>
      <c r="L58" s="367">
        <v>0</v>
      </c>
      <c r="M58" s="368">
        <v>70300000</v>
      </c>
      <c r="N58" s="367">
        <v>0</v>
      </c>
      <c r="O58" s="368">
        <v>52009233</v>
      </c>
      <c r="P58" s="368">
        <v>52009233</v>
      </c>
      <c r="Q58" s="367">
        <v>0</v>
      </c>
      <c r="R58" s="368">
        <v>18290767</v>
      </c>
      <c r="S58" s="367">
        <v>0</v>
      </c>
      <c r="T58" s="367">
        <v>0</v>
      </c>
      <c r="U58" s="367">
        <v>0</v>
      </c>
      <c r="V58" s="368">
        <v>70300000</v>
      </c>
      <c r="W58" s="367">
        <v>0</v>
      </c>
      <c r="X58" s="367">
        <v>0</v>
      </c>
      <c r="Y58" s="367">
        <v>0</v>
      </c>
      <c r="Z58" s="367">
        <v>0</v>
      </c>
      <c r="AA58" s="359">
        <v>0</v>
      </c>
    </row>
    <row r="59" spans="1:27" ht="16.5" hidden="1" customHeight="1" x14ac:dyDescent="0.25">
      <c r="A59" s="357" t="s">
        <v>110</v>
      </c>
      <c r="B59" s="357" t="s">
        <v>112</v>
      </c>
      <c r="C59" s="357" t="s">
        <v>92</v>
      </c>
      <c r="D59" s="357" t="s">
        <v>111</v>
      </c>
      <c r="E59" s="357" t="s">
        <v>110</v>
      </c>
      <c r="F59" s="358">
        <v>2312728657</v>
      </c>
      <c r="G59" s="358">
        <v>2218757872.8200002</v>
      </c>
      <c r="H59" s="359">
        <v>0</v>
      </c>
      <c r="I59" s="359">
        <v>0</v>
      </c>
      <c r="J59" s="359">
        <v>0</v>
      </c>
      <c r="K59" s="358">
        <v>96013147</v>
      </c>
      <c r="L59" s="358">
        <v>84000000</v>
      </c>
      <c r="M59" s="358">
        <v>4543499676.8199997</v>
      </c>
      <c r="N59" s="358">
        <v>2873715152</v>
      </c>
      <c r="O59" s="358">
        <v>566813834</v>
      </c>
      <c r="P59" s="358">
        <v>3440528986</v>
      </c>
      <c r="Q59" s="359">
        <v>0</v>
      </c>
      <c r="R59" s="358">
        <v>1102970690.8199999</v>
      </c>
      <c r="S59" s="358">
        <v>2635186819</v>
      </c>
      <c r="T59" s="358">
        <v>758595501</v>
      </c>
      <c r="U59" s="358">
        <v>3393782320</v>
      </c>
      <c r="V59" s="358">
        <v>1149717356.8199999</v>
      </c>
      <c r="W59" s="358">
        <v>1834127040</v>
      </c>
      <c r="X59" s="358">
        <v>1595549447</v>
      </c>
      <c r="Y59" s="358">
        <v>236044259</v>
      </c>
      <c r="Z59" s="358">
        <v>1831593706</v>
      </c>
      <c r="AA59" s="358">
        <v>1562188614</v>
      </c>
    </row>
    <row r="60" spans="1:27" ht="16.5" hidden="1" customHeight="1" x14ac:dyDescent="0.25">
      <c r="A60" s="357" t="s">
        <v>110</v>
      </c>
      <c r="B60" s="357" t="s">
        <v>434</v>
      </c>
      <c r="C60" s="357" t="s">
        <v>92</v>
      </c>
      <c r="D60" s="357" t="s">
        <v>435</v>
      </c>
      <c r="E60" s="357" t="s">
        <v>110</v>
      </c>
      <c r="F60" s="359">
        <v>0</v>
      </c>
      <c r="G60" s="358">
        <v>940000000</v>
      </c>
      <c r="H60" s="359">
        <v>0</v>
      </c>
      <c r="I60" s="359">
        <v>0</v>
      </c>
      <c r="J60" s="359">
        <v>0</v>
      </c>
      <c r="K60" s="359">
        <v>0</v>
      </c>
      <c r="L60" s="359">
        <v>0</v>
      </c>
      <c r="M60" s="358">
        <v>940000000</v>
      </c>
      <c r="N60" s="359">
        <v>0</v>
      </c>
      <c r="O60" s="359">
        <v>0</v>
      </c>
      <c r="P60" s="359">
        <v>0</v>
      </c>
      <c r="Q60" s="359">
        <v>0</v>
      </c>
      <c r="R60" s="358">
        <v>940000000</v>
      </c>
      <c r="S60" s="359">
        <v>0</v>
      </c>
      <c r="T60" s="359">
        <v>0</v>
      </c>
      <c r="U60" s="359">
        <v>0</v>
      </c>
      <c r="V60" s="358">
        <v>940000000</v>
      </c>
      <c r="W60" s="359">
        <v>0</v>
      </c>
      <c r="X60" s="359">
        <v>0</v>
      </c>
      <c r="Y60" s="359">
        <v>0</v>
      </c>
      <c r="Z60" s="359">
        <v>0</v>
      </c>
      <c r="AA60" s="359">
        <v>0</v>
      </c>
    </row>
    <row r="61" spans="1:27" ht="16.5" hidden="1" customHeight="1" x14ac:dyDescent="0.25">
      <c r="A61" s="357" t="s">
        <v>110</v>
      </c>
      <c r="B61" s="357" t="s">
        <v>436</v>
      </c>
      <c r="C61" s="357" t="s">
        <v>92</v>
      </c>
      <c r="D61" s="357" t="s">
        <v>437</v>
      </c>
      <c r="E61" s="357" t="s">
        <v>110</v>
      </c>
      <c r="F61" s="359">
        <v>0</v>
      </c>
      <c r="G61" s="358">
        <v>940000000</v>
      </c>
      <c r="H61" s="359">
        <v>0</v>
      </c>
      <c r="I61" s="359">
        <v>0</v>
      </c>
      <c r="J61" s="359">
        <v>0</v>
      </c>
      <c r="K61" s="359">
        <v>0</v>
      </c>
      <c r="L61" s="359">
        <v>0</v>
      </c>
      <c r="M61" s="358">
        <v>940000000</v>
      </c>
      <c r="N61" s="359">
        <v>0</v>
      </c>
      <c r="O61" s="359">
        <v>0</v>
      </c>
      <c r="P61" s="359">
        <v>0</v>
      </c>
      <c r="Q61" s="359">
        <v>0</v>
      </c>
      <c r="R61" s="358">
        <v>940000000</v>
      </c>
      <c r="S61" s="359">
        <v>0</v>
      </c>
      <c r="T61" s="359">
        <v>0</v>
      </c>
      <c r="U61" s="359">
        <v>0</v>
      </c>
      <c r="V61" s="358">
        <v>940000000</v>
      </c>
      <c r="W61" s="359">
        <v>0</v>
      </c>
      <c r="X61" s="359">
        <v>0</v>
      </c>
      <c r="Y61" s="359">
        <v>0</v>
      </c>
      <c r="Z61" s="359">
        <v>0</v>
      </c>
      <c r="AA61" s="359">
        <v>0</v>
      </c>
    </row>
    <row r="62" spans="1:27" ht="16.5" hidden="1" customHeight="1" x14ac:dyDescent="0.25">
      <c r="A62" s="357" t="s">
        <v>110</v>
      </c>
      <c r="B62" s="357" t="s">
        <v>438</v>
      </c>
      <c r="C62" s="357" t="s">
        <v>92</v>
      </c>
      <c r="D62" s="357" t="s">
        <v>439</v>
      </c>
      <c r="E62" s="357" t="s">
        <v>110</v>
      </c>
      <c r="F62" s="359">
        <v>0</v>
      </c>
      <c r="G62" s="358">
        <v>940000000</v>
      </c>
      <c r="H62" s="359">
        <v>0</v>
      </c>
      <c r="I62" s="359">
        <v>0</v>
      </c>
      <c r="J62" s="359">
        <v>0</v>
      </c>
      <c r="K62" s="359">
        <v>0</v>
      </c>
      <c r="L62" s="359">
        <v>0</v>
      </c>
      <c r="M62" s="358">
        <v>940000000</v>
      </c>
      <c r="N62" s="359">
        <v>0</v>
      </c>
      <c r="O62" s="359">
        <v>0</v>
      </c>
      <c r="P62" s="359">
        <v>0</v>
      </c>
      <c r="Q62" s="359">
        <v>0</v>
      </c>
      <c r="R62" s="358">
        <v>940000000</v>
      </c>
      <c r="S62" s="359">
        <v>0</v>
      </c>
      <c r="T62" s="359">
        <v>0</v>
      </c>
      <c r="U62" s="359">
        <v>0</v>
      </c>
      <c r="V62" s="358">
        <v>940000000</v>
      </c>
      <c r="W62" s="359">
        <v>0</v>
      </c>
      <c r="X62" s="359">
        <v>0</v>
      </c>
      <c r="Y62" s="359">
        <v>0</v>
      </c>
      <c r="Z62" s="359">
        <v>0</v>
      </c>
      <c r="AA62" s="359">
        <v>0</v>
      </c>
    </row>
    <row r="63" spans="1:27" ht="16.5" hidden="1" customHeight="1" x14ac:dyDescent="0.25">
      <c r="A63" s="357" t="s">
        <v>110</v>
      </c>
      <c r="B63" s="357" t="s">
        <v>124</v>
      </c>
      <c r="C63" s="357" t="s">
        <v>92</v>
      </c>
      <c r="D63" s="357" t="s">
        <v>123</v>
      </c>
      <c r="E63" s="357" t="s">
        <v>110</v>
      </c>
      <c r="F63" s="358">
        <v>2707137572</v>
      </c>
      <c r="G63" s="358">
        <v>2767326622.8200002</v>
      </c>
      <c r="H63" s="359">
        <v>0</v>
      </c>
      <c r="I63" s="359">
        <v>0</v>
      </c>
      <c r="J63" s="359">
        <v>0</v>
      </c>
      <c r="K63" s="358">
        <v>180013147</v>
      </c>
      <c r="L63" s="358">
        <v>180013147</v>
      </c>
      <c r="M63" s="358">
        <v>5474464194.8199997</v>
      </c>
      <c r="N63" s="358">
        <v>3291931237</v>
      </c>
      <c r="O63" s="358">
        <v>735654788</v>
      </c>
      <c r="P63" s="358">
        <v>4027586025</v>
      </c>
      <c r="Q63" s="359">
        <v>0</v>
      </c>
      <c r="R63" s="358">
        <v>1446878169.8199999</v>
      </c>
      <c r="S63" s="358">
        <v>3053402904</v>
      </c>
      <c r="T63" s="358">
        <v>775613889</v>
      </c>
      <c r="U63" s="358">
        <v>3829016793</v>
      </c>
      <c r="V63" s="358">
        <v>1645447401.8199999</v>
      </c>
      <c r="W63" s="358">
        <v>2115206557</v>
      </c>
      <c r="X63" s="358">
        <v>1712847526</v>
      </c>
      <c r="Y63" s="358">
        <v>367825697</v>
      </c>
      <c r="Z63" s="358">
        <v>2080673223</v>
      </c>
      <c r="AA63" s="358">
        <v>1748343570</v>
      </c>
    </row>
    <row r="64" spans="1:27" ht="16.5" customHeight="1" x14ac:dyDescent="0.25">
      <c r="A64" s="357" t="s">
        <v>440</v>
      </c>
      <c r="B64" s="369" t="s">
        <v>441</v>
      </c>
      <c r="C64" s="369" t="s">
        <v>92</v>
      </c>
      <c r="D64" s="369" t="s">
        <v>442</v>
      </c>
      <c r="E64" s="369" t="s">
        <v>430</v>
      </c>
      <c r="F64" s="370">
        <v>0</v>
      </c>
      <c r="G64" s="371">
        <v>940000000</v>
      </c>
      <c r="H64" s="370">
        <v>0</v>
      </c>
      <c r="I64" s="370">
        <v>0</v>
      </c>
      <c r="J64" s="370">
        <v>0</v>
      </c>
      <c r="K64" s="370">
        <v>0</v>
      </c>
      <c r="L64" s="370">
        <v>0</v>
      </c>
      <c r="M64" s="371">
        <v>940000000</v>
      </c>
      <c r="N64" s="370">
        <v>0</v>
      </c>
      <c r="O64" s="370">
        <v>0</v>
      </c>
      <c r="P64" s="370">
        <v>0</v>
      </c>
      <c r="Q64" s="370">
        <v>0</v>
      </c>
      <c r="R64" s="371">
        <v>940000000</v>
      </c>
      <c r="S64" s="370">
        <v>0</v>
      </c>
      <c r="T64" s="370">
        <v>0</v>
      </c>
      <c r="U64" s="370">
        <v>0</v>
      </c>
      <c r="V64" s="371">
        <v>940000000</v>
      </c>
      <c r="W64" s="370">
        <v>0</v>
      </c>
      <c r="X64" s="370">
        <v>0</v>
      </c>
      <c r="Y64" s="370">
        <v>0</v>
      </c>
      <c r="Z64" s="370">
        <v>0</v>
      </c>
      <c r="AA64" s="359">
        <v>0</v>
      </c>
    </row>
    <row r="65" spans="1:27" ht="16.5" hidden="1" customHeight="1" x14ac:dyDescent="0.25">
      <c r="A65" s="357" t="s">
        <v>110</v>
      </c>
      <c r="B65" s="357" t="s">
        <v>122</v>
      </c>
      <c r="C65" s="357" t="s">
        <v>92</v>
      </c>
      <c r="D65" s="357" t="s">
        <v>121</v>
      </c>
      <c r="E65" s="357" t="s">
        <v>110</v>
      </c>
      <c r="F65" s="358">
        <v>2707137572</v>
      </c>
      <c r="G65" s="358">
        <v>2547026622.8200002</v>
      </c>
      <c r="H65" s="359">
        <v>0</v>
      </c>
      <c r="I65" s="359">
        <v>0</v>
      </c>
      <c r="J65" s="359">
        <v>0</v>
      </c>
      <c r="K65" s="358">
        <v>180013147</v>
      </c>
      <c r="L65" s="358">
        <v>180013147</v>
      </c>
      <c r="M65" s="358">
        <v>5254164194.8199997</v>
      </c>
      <c r="N65" s="358">
        <v>3291931237</v>
      </c>
      <c r="O65" s="358">
        <v>683645555</v>
      </c>
      <c r="P65" s="358">
        <v>3975576792</v>
      </c>
      <c r="Q65" s="359">
        <v>0</v>
      </c>
      <c r="R65" s="358">
        <v>1278587402.8199999</v>
      </c>
      <c r="S65" s="358">
        <v>3053402904</v>
      </c>
      <c r="T65" s="358">
        <v>775613889</v>
      </c>
      <c r="U65" s="358">
        <v>3829016793</v>
      </c>
      <c r="V65" s="358">
        <v>1425147401.8199999</v>
      </c>
      <c r="W65" s="358">
        <v>2115206557</v>
      </c>
      <c r="X65" s="358">
        <v>1712847526</v>
      </c>
      <c r="Y65" s="358">
        <v>367825697</v>
      </c>
      <c r="Z65" s="358">
        <v>2080673223</v>
      </c>
      <c r="AA65" s="358">
        <v>1748343570</v>
      </c>
    </row>
    <row r="66" spans="1:27" ht="24.75" customHeight="1" x14ac:dyDescent="0.25">
      <c r="A66" s="357" t="s">
        <v>120</v>
      </c>
      <c r="B66" s="366" t="s">
        <v>119</v>
      </c>
      <c r="C66" s="366" t="s">
        <v>92</v>
      </c>
      <c r="D66" s="366" t="s">
        <v>118</v>
      </c>
      <c r="E66" s="366" t="s">
        <v>90</v>
      </c>
      <c r="F66" s="368">
        <v>62800427</v>
      </c>
      <c r="G66" s="368">
        <v>150000000</v>
      </c>
      <c r="H66" s="367">
        <v>0</v>
      </c>
      <c r="I66" s="367">
        <v>0</v>
      </c>
      <c r="J66" s="367">
        <v>0</v>
      </c>
      <c r="K66" s="367">
        <v>0</v>
      </c>
      <c r="L66" s="368">
        <v>23000000</v>
      </c>
      <c r="M66" s="368">
        <v>189800427</v>
      </c>
      <c r="N66" s="368">
        <v>32452194</v>
      </c>
      <c r="O66" s="368">
        <v>82831721</v>
      </c>
      <c r="P66" s="368">
        <v>115283915</v>
      </c>
      <c r="Q66" s="367">
        <v>0</v>
      </c>
      <c r="R66" s="368">
        <v>74516512</v>
      </c>
      <c r="S66" s="368">
        <v>32452194</v>
      </c>
      <c r="T66" s="368">
        <v>1018388</v>
      </c>
      <c r="U66" s="368">
        <v>33470582</v>
      </c>
      <c r="V66" s="368">
        <v>156329845</v>
      </c>
      <c r="W66" s="368">
        <v>33470582</v>
      </c>
      <c r="X66" s="368">
        <v>4452194</v>
      </c>
      <c r="Y66" s="368">
        <v>29018388</v>
      </c>
      <c r="Z66" s="368">
        <v>33470582</v>
      </c>
      <c r="AA66" s="359">
        <v>0</v>
      </c>
    </row>
    <row r="67" spans="1:27" ht="27" customHeight="1" x14ac:dyDescent="0.25">
      <c r="A67" s="357" t="s">
        <v>117</v>
      </c>
      <c r="B67" s="363" t="s">
        <v>114</v>
      </c>
      <c r="C67" s="363" t="s">
        <v>92</v>
      </c>
      <c r="D67" s="363" t="s">
        <v>116</v>
      </c>
      <c r="E67" s="363" t="s">
        <v>90</v>
      </c>
      <c r="F67" s="365">
        <v>226483488</v>
      </c>
      <c r="G67" s="364">
        <v>0</v>
      </c>
      <c r="H67" s="364">
        <v>0</v>
      </c>
      <c r="I67" s="364">
        <v>0</v>
      </c>
      <c r="J67" s="364">
        <v>0</v>
      </c>
      <c r="K67" s="364">
        <v>0</v>
      </c>
      <c r="L67" s="365">
        <v>73013147</v>
      </c>
      <c r="M67" s="365">
        <v>153470341</v>
      </c>
      <c r="N67" s="365">
        <v>153470341</v>
      </c>
      <c r="O67" s="364">
        <v>0</v>
      </c>
      <c r="P67" s="365">
        <v>153470341</v>
      </c>
      <c r="Q67" s="364">
        <v>0</v>
      </c>
      <c r="R67" s="364">
        <v>0</v>
      </c>
      <c r="S67" s="365">
        <v>153470341</v>
      </c>
      <c r="T67" s="364">
        <v>0</v>
      </c>
      <c r="U67" s="365">
        <v>153470341</v>
      </c>
      <c r="V67" s="364">
        <v>0</v>
      </c>
      <c r="W67" s="365">
        <v>38367585</v>
      </c>
      <c r="X67" s="365">
        <v>38367585</v>
      </c>
      <c r="Y67" s="364">
        <v>0</v>
      </c>
      <c r="Z67" s="365">
        <v>38367585</v>
      </c>
      <c r="AA67" s="358">
        <v>115102756</v>
      </c>
    </row>
    <row r="68" spans="1:27" ht="16.5" customHeight="1" x14ac:dyDescent="0.25">
      <c r="A68" s="357" t="s">
        <v>115</v>
      </c>
      <c r="B68" s="366" t="s">
        <v>114</v>
      </c>
      <c r="C68" s="366" t="s">
        <v>92</v>
      </c>
      <c r="D68" s="366" t="s">
        <v>113</v>
      </c>
      <c r="E68" s="366" t="s">
        <v>90</v>
      </c>
      <c r="F68" s="368">
        <v>105125000</v>
      </c>
      <c r="G68" s="368">
        <v>178268750</v>
      </c>
      <c r="H68" s="367">
        <v>0</v>
      </c>
      <c r="I68" s="367">
        <v>0</v>
      </c>
      <c r="J68" s="367">
        <v>0</v>
      </c>
      <c r="K68" s="368">
        <v>84000000</v>
      </c>
      <c r="L68" s="367">
        <v>0</v>
      </c>
      <c r="M68" s="368">
        <v>367393750</v>
      </c>
      <c r="N68" s="368">
        <v>232293550</v>
      </c>
      <c r="O68" s="368">
        <v>34000000</v>
      </c>
      <c r="P68" s="368">
        <v>266293550</v>
      </c>
      <c r="Q68" s="367">
        <v>0</v>
      </c>
      <c r="R68" s="368">
        <v>101100200</v>
      </c>
      <c r="S68" s="368">
        <v>232293550</v>
      </c>
      <c r="T68" s="368">
        <v>16000000</v>
      </c>
      <c r="U68" s="368">
        <v>248293550</v>
      </c>
      <c r="V68" s="368">
        <v>119100200</v>
      </c>
      <c r="W68" s="368">
        <v>209241350</v>
      </c>
      <c r="X68" s="368">
        <v>74478300</v>
      </c>
      <c r="Y68" s="368">
        <v>102763050</v>
      </c>
      <c r="Z68" s="368">
        <v>177241350</v>
      </c>
      <c r="AA68" s="358">
        <v>71052200</v>
      </c>
    </row>
    <row r="69" spans="1:27" ht="16.5" customHeight="1" x14ac:dyDescent="0.25">
      <c r="A69" s="357" t="s">
        <v>109</v>
      </c>
      <c r="B69" s="369" t="s">
        <v>108</v>
      </c>
      <c r="C69" s="369" t="s">
        <v>92</v>
      </c>
      <c r="D69" s="369" t="s">
        <v>104</v>
      </c>
      <c r="E69" s="369" t="s">
        <v>107</v>
      </c>
      <c r="F69" s="371">
        <v>10000009</v>
      </c>
      <c r="G69" s="370">
        <v>0</v>
      </c>
      <c r="H69" s="370">
        <v>0</v>
      </c>
      <c r="I69" s="370">
        <v>0</v>
      </c>
      <c r="J69" s="370">
        <v>0</v>
      </c>
      <c r="K69" s="370">
        <v>0</v>
      </c>
      <c r="L69" s="370">
        <v>0</v>
      </c>
      <c r="M69" s="371">
        <v>10000009</v>
      </c>
      <c r="N69" s="371">
        <v>10000000</v>
      </c>
      <c r="O69" s="370">
        <v>0</v>
      </c>
      <c r="P69" s="371">
        <v>10000000</v>
      </c>
      <c r="Q69" s="370">
        <v>0</v>
      </c>
      <c r="R69" s="370">
        <v>9</v>
      </c>
      <c r="S69" s="371">
        <v>10000000</v>
      </c>
      <c r="T69" s="370">
        <v>0</v>
      </c>
      <c r="U69" s="371">
        <v>10000000</v>
      </c>
      <c r="V69" s="370">
        <v>9</v>
      </c>
      <c r="W69" s="371">
        <v>10000000</v>
      </c>
      <c r="X69" s="371">
        <v>10000000</v>
      </c>
      <c r="Y69" s="370">
        <v>0</v>
      </c>
      <c r="Z69" s="371">
        <v>10000000</v>
      </c>
      <c r="AA69" s="359">
        <v>0</v>
      </c>
    </row>
    <row r="70" spans="1:27" ht="16.5" customHeight="1" x14ac:dyDescent="0.25">
      <c r="A70" s="357" t="s">
        <v>106</v>
      </c>
      <c r="B70" s="369" t="s">
        <v>105</v>
      </c>
      <c r="C70" s="369" t="s">
        <v>92</v>
      </c>
      <c r="D70" s="369" t="s">
        <v>104</v>
      </c>
      <c r="E70" s="369" t="s">
        <v>90</v>
      </c>
      <c r="F70" s="371">
        <v>20916668</v>
      </c>
      <c r="G70" s="371">
        <v>129083323</v>
      </c>
      <c r="H70" s="370">
        <v>0</v>
      </c>
      <c r="I70" s="370">
        <v>0</v>
      </c>
      <c r="J70" s="370">
        <v>0</v>
      </c>
      <c r="K70" s="370">
        <v>0</v>
      </c>
      <c r="L70" s="370">
        <v>0</v>
      </c>
      <c r="M70" s="371">
        <v>149999991</v>
      </c>
      <c r="N70" s="371">
        <v>20000000</v>
      </c>
      <c r="O70" s="371">
        <v>109966667</v>
      </c>
      <c r="P70" s="371">
        <v>129966667</v>
      </c>
      <c r="Q70" s="370">
        <v>0</v>
      </c>
      <c r="R70" s="371">
        <v>20033324</v>
      </c>
      <c r="S70" s="371">
        <v>20000000</v>
      </c>
      <c r="T70" s="371">
        <v>94216667</v>
      </c>
      <c r="U70" s="371">
        <v>114216667</v>
      </c>
      <c r="V70" s="371">
        <v>35783324</v>
      </c>
      <c r="W70" s="371">
        <v>20000000</v>
      </c>
      <c r="X70" s="371">
        <v>20000000</v>
      </c>
      <c r="Y70" s="370">
        <v>0</v>
      </c>
      <c r="Z70" s="371">
        <v>20000000</v>
      </c>
      <c r="AA70" s="358">
        <v>94216667</v>
      </c>
    </row>
    <row r="71" spans="1:27" ht="16.5" customHeight="1" x14ac:dyDescent="0.25">
      <c r="A71" s="357" t="s">
        <v>103</v>
      </c>
      <c r="B71" s="366" t="s">
        <v>102</v>
      </c>
      <c r="C71" s="366" t="s">
        <v>92</v>
      </c>
      <c r="D71" s="366" t="s">
        <v>101</v>
      </c>
      <c r="E71" s="366" t="s">
        <v>90</v>
      </c>
      <c r="F71" s="368">
        <v>1382074573</v>
      </c>
      <c r="G71" s="368">
        <v>709978630</v>
      </c>
      <c r="H71" s="367">
        <v>0</v>
      </c>
      <c r="I71" s="367">
        <v>0</v>
      </c>
      <c r="J71" s="367">
        <v>0</v>
      </c>
      <c r="K71" s="367">
        <v>0</v>
      </c>
      <c r="L71" s="368">
        <v>84000000</v>
      </c>
      <c r="M71" s="368">
        <v>2008053203</v>
      </c>
      <c r="N71" s="368">
        <v>1252553610</v>
      </c>
      <c r="O71" s="368">
        <v>303903000</v>
      </c>
      <c r="P71" s="368">
        <v>1556456610</v>
      </c>
      <c r="Q71" s="367">
        <v>0</v>
      </c>
      <c r="R71" s="368">
        <v>451596593</v>
      </c>
      <c r="S71" s="368">
        <v>1092932777</v>
      </c>
      <c r="T71" s="368">
        <v>448980500</v>
      </c>
      <c r="U71" s="368">
        <v>1541913277</v>
      </c>
      <c r="V71" s="368">
        <v>466139926</v>
      </c>
      <c r="W71" s="368">
        <v>872830000</v>
      </c>
      <c r="X71" s="368">
        <v>723957331</v>
      </c>
      <c r="Y71" s="368">
        <v>148872669</v>
      </c>
      <c r="Z71" s="368">
        <v>872830000</v>
      </c>
      <c r="AA71" s="358">
        <v>669083277</v>
      </c>
    </row>
    <row r="72" spans="1:27" ht="16.5" customHeight="1" x14ac:dyDescent="0.25">
      <c r="A72" s="357" t="s">
        <v>100</v>
      </c>
      <c r="B72" s="372" t="s">
        <v>99</v>
      </c>
      <c r="C72" s="372" t="s">
        <v>92</v>
      </c>
      <c r="D72" s="372" t="s">
        <v>98</v>
      </c>
      <c r="E72" s="372" t="s">
        <v>90</v>
      </c>
      <c r="F72" s="373">
        <v>312133332</v>
      </c>
      <c r="G72" s="373">
        <v>510999995</v>
      </c>
      <c r="H72" s="374">
        <v>0</v>
      </c>
      <c r="I72" s="374">
        <v>0</v>
      </c>
      <c r="J72" s="374">
        <v>0</v>
      </c>
      <c r="K72" s="374">
        <v>0</v>
      </c>
      <c r="L72" s="374">
        <v>0</v>
      </c>
      <c r="M72" s="373">
        <v>823133327</v>
      </c>
      <c r="N72" s="373">
        <v>406124542</v>
      </c>
      <c r="O72" s="373">
        <v>55331667</v>
      </c>
      <c r="P72" s="373">
        <v>461456209</v>
      </c>
      <c r="Q72" s="374">
        <v>0</v>
      </c>
      <c r="R72" s="373">
        <v>361677118</v>
      </c>
      <c r="S72" s="373">
        <v>363467042</v>
      </c>
      <c r="T72" s="373">
        <v>82469167</v>
      </c>
      <c r="U72" s="373">
        <v>445936209</v>
      </c>
      <c r="V72" s="373">
        <v>377197118</v>
      </c>
      <c r="W72" s="373">
        <v>232133708</v>
      </c>
      <c r="X72" s="373">
        <v>210188785</v>
      </c>
      <c r="Y72" s="373">
        <v>21944923</v>
      </c>
      <c r="Z72" s="373">
        <v>232133708</v>
      </c>
      <c r="AA72" s="358">
        <v>213802501</v>
      </c>
    </row>
    <row r="73" spans="1:27" ht="16.5" customHeight="1" x14ac:dyDescent="0.25">
      <c r="A73" s="357" t="s">
        <v>97</v>
      </c>
      <c r="B73" s="363" t="s">
        <v>96</v>
      </c>
      <c r="C73" s="363" t="s">
        <v>92</v>
      </c>
      <c r="D73" s="363" t="s">
        <v>95</v>
      </c>
      <c r="E73" s="363" t="s">
        <v>90</v>
      </c>
      <c r="F73" s="365">
        <v>203516512</v>
      </c>
      <c r="G73" s="365">
        <v>493333488</v>
      </c>
      <c r="H73" s="364">
        <v>0</v>
      </c>
      <c r="I73" s="364">
        <v>0</v>
      </c>
      <c r="J73" s="364">
        <v>0</v>
      </c>
      <c r="K73" s="365">
        <v>73013147</v>
      </c>
      <c r="L73" s="364">
        <v>0</v>
      </c>
      <c r="M73" s="365">
        <v>769863147</v>
      </c>
      <c r="N73" s="365">
        <v>503617000</v>
      </c>
      <c r="O73" s="365">
        <v>15000000</v>
      </c>
      <c r="P73" s="365">
        <v>518617000</v>
      </c>
      <c r="Q73" s="364">
        <v>0</v>
      </c>
      <c r="R73" s="365">
        <v>251246147</v>
      </c>
      <c r="S73" s="365">
        <v>467367000</v>
      </c>
      <c r="T73" s="365">
        <v>50316667</v>
      </c>
      <c r="U73" s="365">
        <v>517683667</v>
      </c>
      <c r="V73" s="365">
        <v>252179480</v>
      </c>
      <c r="W73" s="365">
        <v>265333333</v>
      </c>
      <c r="X73" s="365">
        <v>244533333</v>
      </c>
      <c r="Y73" s="365">
        <v>20400000</v>
      </c>
      <c r="Z73" s="365">
        <v>264933333</v>
      </c>
      <c r="AA73" s="358">
        <v>252750334</v>
      </c>
    </row>
    <row r="74" spans="1:27" ht="16.5" customHeight="1" x14ac:dyDescent="0.25">
      <c r="A74" s="357" t="s">
        <v>94</v>
      </c>
      <c r="B74" s="375" t="s">
        <v>93</v>
      </c>
      <c r="C74" s="375" t="s">
        <v>92</v>
      </c>
      <c r="D74" s="375" t="s">
        <v>91</v>
      </c>
      <c r="E74" s="375" t="s">
        <v>90</v>
      </c>
      <c r="F74" s="376">
        <v>384087563</v>
      </c>
      <c r="G74" s="376">
        <v>375362436.81999999</v>
      </c>
      <c r="H74" s="377">
        <v>0</v>
      </c>
      <c r="I74" s="377">
        <v>0</v>
      </c>
      <c r="J74" s="377">
        <v>0</v>
      </c>
      <c r="K74" s="376">
        <v>23000000</v>
      </c>
      <c r="L74" s="377">
        <v>0</v>
      </c>
      <c r="M74" s="376">
        <v>782449999.82000005</v>
      </c>
      <c r="N74" s="376">
        <v>681420000</v>
      </c>
      <c r="O74" s="376">
        <v>82612500</v>
      </c>
      <c r="P74" s="376">
        <v>764032500</v>
      </c>
      <c r="Q74" s="377">
        <v>0</v>
      </c>
      <c r="R74" s="376">
        <v>18417499.82</v>
      </c>
      <c r="S74" s="376">
        <v>681420000</v>
      </c>
      <c r="T74" s="376">
        <v>82612500</v>
      </c>
      <c r="U74" s="376">
        <v>764032500</v>
      </c>
      <c r="V74" s="376">
        <v>18417499.82</v>
      </c>
      <c r="W74" s="376">
        <v>433829999</v>
      </c>
      <c r="X74" s="376">
        <v>386869998</v>
      </c>
      <c r="Y74" s="376">
        <v>44826667</v>
      </c>
      <c r="Z74" s="376">
        <v>431696665</v>
      </c>
      <c r="AA74" s="358">
        <v>332335835</v>
      </c>
    </row>
    <row r="76" spans="1:27" x14ac:dyDescent="0.25">
      <c r="D76" s="327" t="s">
        <v>276</v>
      </c>
      <c r="E76" s="327"/>
      <c r="F76" s="327"/>
      <c r="G76" s="327"/>
      <c r="H76" s="327"/>
      <c r="I76" s="327"/>
      <c r="J76" s="327"/>
      <c r="K76" s="327"/>
      <c r="L76" s="327"/>
      <c r="M76" s="328">
        <f>+M58+M66+M68+M71</f>
        <v>2635547380</v>
      </c>
      <c r="N76" s="328">
        <f t="shared" ref="N76:Y76" si="0">+N59+N66+N68+N71</f>
        <v>4391014506</v>
      </c>
      <c r="O76" s="328">
        <f t="shared" si="0"/>
        <v>987548555</v>
      </c>
      <c r="P76" s="328">
        <f t="shared" si="0"/>
        <v>5378563061</v>
      </c>
      <c r="Q76" s="328">
        <f t="shared" si="0"/>
        <v>0</v>
      </c>
      <c r="R76" s="328">
        <f t="shared" si="0"/>
        <v>1730183995.8199999</v>
      </c>
      <c r="S76" s="328">
        <f t="shared" si="0"/>
        <v>3992865340</v>
      </c>
      <c r="T76" s="328">
        <f t="shared" si="0"/>
        <v>1224594389</v>
      </c>
      <c r="U76" s="328">
        <f>+U58+U66+U68+U71</f>
        <v>1823677409</v>
      </c>
      <c r="V76" s="328">
        <f t="shared" si="0"/>
        <v>1891287327.8199999</v>
      </c>
      <c r="W76" s="328">
        <f t="shared" si="0"/>
        <v>2949668972</v>
      </c>
      <c r="X76" s="328">
        <f t="shared" si="0"/>
        <v>2398437272</v>
      </c>
      <c r="Y76" s="328">
        <f t="shared" si="0"/>
        <v>516698366</v>
      </c>
      <c r="Z76" s="328">
        <f>+Z58+Z66+Z68+Z71</f>
        <v>1083541932</v>
      </c>
    </row>
    <row r="77" spans="1:27" x14ac:dyDescent="0.25">
      <c r="D77" s="346" t="s">
        <v>278</v>
      </c>
      <c r="E77" s="346"/>
      <c r="F77" s="346"/>
      <c r="G77" s="346"/>
      <c r="H77" s="346"/>
      <c r="I77" s="346"/>
      <c r="J77" s="346"/>
      <c r="K77" s="346"/>
      <c r="L77" s="346"/>
      <c r="M77" s="347">
        <f>+M64+M69+M70</f>
        <v>1100000000</v>
      </c>
      <c r="N77" s="347">
        <f t="shared" ref="N77:Y77" si="1">+N64+N69+N70</f>
        <v>30000000</v>
      </c>
      <c r="O77" s="347">
        <f t="shared" si="1"/>
        <v>109966667</v>
      </c>
      <c r="P77" s="347">
        <f t="shared" si="1"/>
        <v>139966667</v>
      </c>
      <c r="Q77" s="347">
        <f t="shared" si="1"/>
        <v>0</v>
      </c>
      <c r="R77" s="347">
        <f t="shared" si="1"/>
        <v>960033333</v>
      </c>
      <c r="S77" s="347">
        <f t="shared" si="1"/>
        <v>30000000</v>
      </c>
      <c r="T77" s="347">
        <f t="shared" si="1"/>
        <v>94216667</v>
      </c>
      <c r="U77" s="347">
        <f>+U64+U69+U70</f>
        <v>124216667</v>
      </c>
      <c r="V77" s="347">
        <f t="shared" si="1"/>
        <v>975783333</v>
      </c>
      <c r="W77" s="347">
        <f t="shared" si="1"/>
        <v>30000000</v>
      </c>
      <c r="X77" s="347">
        <f t="shared" si="1"/>
        <v>30000000</v>
      </c>
      <c r="Y77" s="347">
        <f t="shared" si="1"/>
        <v>0</v>
      </c>
      <c r="Z77" s="347">
        <f>+Z64+Z69+Z70</f>
        <v>30000000</v>
      </c>
    </row>
    <row r="78" spans="1:27" x14ac:dyDescent="0.25">
      <c r="D78" s="297" t="s">
        <v>277</v>
      </c>
      <c r="E78" s="297"/>
      <c r="F78" s="297"/>
      <c r="G78" s="297"/>
      <c r="H78" s="297"/>
      <c r="I78" s="297"/>
      <c r="J78" s="297"/>
      <c r="K78" s="297"/>
      <c r="L78" s="297"/>
      <c r="M78" s="332">
        <f>+M57+M67+M73</f>
        <v>1073333488</v>
      </c>
      <c r="N78" s="332">
        <f t="shared" ref="N78:Y78" si="2">+N58+N67+N73</f>
        <v>657087341</v>
      </c>
      <c r="O78" s="332">
        <f t="shared" si="2"/>
        <v>67009233</v>
      </c>
      <c r="P78" s="332">
        <f t="shared" si="2"/>
        <v>724096574</v>
      </c>
      <c r="Q78" s="332">
        <f t="shared" si="2"/>
        <v>0</v>
      </c>
      <c r="R78" s="332">
        <f t="shared" si="2"/>
        <v>269536914</v>
      </c>
      <c r="S78" s="332">
        <f t="shared" si="2"/>
        <v>620837341</v>
      </c>
      <c r="T78" s="332">
        <f t="shared" si="2"/>
        <v>50316667</v>
      </c>
      <c r="U78" s="332">
        <f>U67+U73+U57</f>
        <v>671154008</v>
      </c>
      <c r="V78" s="332">
        <f t="shared" si="2"/>
        <v>322479480</v>
      </c>
      <c r="W78" s="332">
        <f t="shared" si="2"/>
        <v>303700918</v>
      </c>
      <c r="X78" s="332">
        <f t="shared" si="2"/>
        <v>282900918</v>
      </c>
      <c r="Y78" s="332">
        <f t="shared" si="2"/>
        <v>20400000</v>
      </c>
      <c r="Z78" s="332">
        <f>+Z57+Z67+Z73</f>
        <v>303300918</v>
      </c>
    </row>
    <row r="79" spans="1:27" x14ac:dyDescent="0.25">
      <c r="D79" s="341" t="s">
        <v>279</v>
      </c>
      <c r="E79" s="341"/>
      <c r="F79" s="341"/>
      <c r="G79" s="341"/>
      <c r="H79" s="341"/>
      <c r="I79" s="341"/>
      <c r="J79" s="341"/>
      <c r="K79" s="341"/>
      <c r="L79" s="341"/>
      <c r="M79" s="342">
        <f>+M72</f>
        <v>823133327</v>
      </c>
      <c r="N79" s="342">
        <f t="shared" ref="N79:Y79" si="3">+N72</f>
        <v>406124542</v>
      </c>
      <c r="O79" s="342">
        <f t="shared" si="3"/>
        <v>55331667</v>
      </c>
      <c r="P79" s="342">
        <f t="shared" si="3"/>
        <v>461456209</v>
      </c>
      <c r="Q79" s="342">
        <f t="shared" si="3"/>
        <v>0</v>
      </c>
      <c r="R79" s="342">
        <f t="shared" si="3"/>
        <v>361677118</v>
      </c>
      <c r="S79" s="342">
        <f t="shared" si="3"/>
        <v>363467042</v>
      </c>
      <c r="T79" s="342">
        <f t="shared" si="3"/>
        <v>82469167</v>
      </c>
      <c r="U79" s="342">
        <f>+U72</f>
        <v>445936209</v>
      </c>
      <c r="V79" s="342">
        <f t="shared" si="3"/>
        <v>377197118</v>
      </c>
      <c r="W79" s="342">
        <f t="shared" si="3"/>
        <v>232133708</v>
      </c>
      <c r="X79" s="342">
        <f t="shared" si="3"/>
        <v>210188785</v>
      </c>
      <c r="Y79" s="342">
        <f t="shared" si="3"/>
        <v>21944923</v>
      </c>
      <c r="Z79" s="342">
        <f>+Z72</f>
        <v>232133708</v>
      </c>
    </row>
    <row r="80" spans="1:27" x14ac:dyDescent="0.25">
      <c r="D80" s="336" t="s">
        <v>280</v>
      </c>
      <c r="E80" s="336"/>
      <c r="F80" s="336"/>
      <c r="G80" s="336"/>
      <c r="H80" s="336"/>
      <c r="I80" s="336"/>
      <c r="J80" s="336"/>
      <c r="K80" s="336"/>
      <c r="L80" s="336"/>
      <c r="M80" s="337">
        <f>+M74</f>
        <v>782449999.82000005</v>
      </c>
      <c r="N80" s="337">
        <f t="shared" ref="N80:Y80" si="4">+N74</f>
        <v>681420000</v>
      </c>
      <c r="O80" s="337">
        <f t="shared" si="4"/>
        <v>82612500</v>
      </c>
      <c r="P80" s="337">
        <f t="shared" si="4"/>
        <v>764032500</v>
      </c>
      <c r="Q80" s="337">
        <f t="shared" si="4"/>
        <v>0</v>
      </c>
      <c r="R80" s="337">
        <f t="shared" si="4"/>
        <v>18417499.82</v>
      </c>
      <c r="S80" s="337">
        <f t="shared" si="4"/>
        <v>681420000</v>
      </c>
      <c r="T80" s="337">
        <f t="shared" si="4"/>
        <v>82612500</v>
      </c>
      <c r="U80" s="337">
        <f>+U74</f>
        <v>764032500</v>
      </c>
      <c r="V80" s="337">
        <f t="shared" si="4"/>
        <v>18417499.82</v>
      </c>
      <c r="W80" s="337">
        <f t="shared" si="4"/>
        <v>433829999</v>
      </c>
      <c r="X80" s="337">
        <f t="shared" si="4"/>
        <v>386869998</v>
      </c>
      <c r="Y80" s="337">
        <f t="shared" si="4"/>
        <v>44826667</v>
      </c>
      <c r="Z80" s="337">
        <f>+Z74</f>
        <v>431696665</v>
      </c>
    </row>
    <row r="81" spans="4:26" x14ac:dyDescent="0.25">
      <c r="D81" s="315"/>
      <c r="E81" s="315"/>
      <c r="F81" s="315"/>
      <c r="G81" s="315"/>
      <c r="H81" s="315"/>
      <c r="I81" s="315"/>
      <c r="J81" s="315"/>
      <c r="K81" s="315"/>
      <c r="L81" s="315"/>
      <c r="M81" s="315"/>
      <c r="N81" s="315"/>
      <c r="O81" s="315"/>
      <c r="P81" s="315"/>
      <c r="Q81" s="315"/>
      <c r="R81" s="315"/>
      <c r="S81" s="315"/>
      <c r="T81" s="315"/>
      <c r="U81" s="315"/>
      <c r="V81" s="315"/>
      <c r="W81" s="315"/>
      <c r="X81" s="315"/>
      <c r="Y81" s="315"/>
      <c r="Z81" s="315"/>
    </row>
    <row r="82" spans="4:26" x14ac:dyDescent="0.25">
      <c r="D82" s="315"/>
      <c r="E82" s="315"/>
      <c r="F82" s="315"/>
      <c r="G82" s="315"/>
      <c r="H82" s="315"/>
      <c r="I82" s="315"/>
      <c r="J82" s="315"/>
      <c r="K82" s="315"/>
      <c r="L82" s="315"/>
      <c r="M82" s="352">
        <f>SUM(M76:M80)</f>
        <v>6414464194.8199997</v>
      </c>
      <c r="N82" s="352">
        <f t="shared" ref="N82:T82" si="5">SUM(N76:N80)</f>
        <v>6165646389</v>
      </c>
      <c r="O82" s="352">
        <f t="shared" si="5"/>
        <v>1302468622</v>
      </c>
      <c r="P82" s="352">
        <f t="shared" si="5"/>
        <v>7468115011</v>
      </c>
      <c r="Q82" s="352">
        <f t="shared" si="5"/>
        <v>0</v>
      </c>
      <c r="R82" s="352">
        <f t="shared" si="5"/>
        <v>3339848860.6399999</v>
      </c>
      <c r="S82" s="352">
        <f t="shared" si="5"/>
        <v>5688589723</v>
      </c>
      <c r="T82" s="352">
        <f t="shared" si="5"/>
        <v>1534209390</v>
      </c>
      <c r="U82" s="352">
        <f>SUM(U76:U80)</f>
        <v>3829016793</v>
      </c>
      <c r="V82" s="315"/>
      <c r="W82" s="315"/>
      <c r="X82" s="315"/>
      <c r="Y82" s="315"/>
      <c r="Z82" s="353">
        <f>U82/M82</f>
        <v>0.59693478312531889</v>
      </c>
    </row>
  </sheetData>
  <mergeCells count="6">
    <mergeCell ref="A6:AA6"/>
    <mergeCell ref="A1:AA1"/>
    <mergeCell ref="A2:AA2"/>
    <mergeCell ref="A3:AA3"/>
    <mergeCell ref="A4:AA4"/>
    <mergeCell ref="A5:AA5"/>
  </mergeCells>
  <pageMargins left="0.75" right="0.75" top="1" bottom="1" header="0.5" footer="0.5"/>
  <ignoredErrors>
    <ignoredError sqref="U76:U80" 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B4:AM101"/>
  <sheetViews>
    <sheetView topLeftCell="G14" zoomScale="50" zoomScaleNormal="50" zoomScaleSheetLayoutView="70" workbookViewId="0">
      <selection activeCell="AD19" sqref="AD19"/>
    </sheetView>
  </sheetViews>
  <sheetFormatPr baseColWidth="10" defaultColWidth="10.75" defaultRowHeight="15" x14ac:dyDescent="0.2"/>
  <cols>
    <col min="1" max="1" width="2.375" style="112" customWidth="1"/>
    <col min="2" max="2" width="20.75" style="112" hidden="1" customWidth="1"/>
    <col min="3" max="3" width="19.75" style="112" hidden="1" customWidth="1"/>
    <col min="4" max="4" width="19.75" style="112" customWidth="1"/>
    <col min="5" max="5" width="11.25" style="112" hidden="1" customWidth="1"/>
    <col min="6" max="6" width="12.25" style="112" hidden="1" customWidth="1"/>
    <col min="7" max="7" width="57.25" style="112" customWidth="1"/>
    <col min="8" max="8" width="13.75" style="112" customWidth="1"/>
    <col min="9" max="9" width="9.625" style="112" customWidth="1"/>
    <col min="10" max="10" width="10.875" style="112" customWidth="1"/>
    <col min="11" max="11" width="9.75" style="112" hidden="1" customWidth="1"/>
    <col min="12" max="12" width="10.75" style="112"/>
    <col min="13" max="13" width="13.125" style="112" customWidth="1"/>
    <col min="14" max="14" width="15.125" style="112" hidden="1" customWidth="1"/>
    <col min="15" max="16" width="13.125" style="112" hidden="1" customWidth="1"/>
    <col min="17" max="17" width="13.125" style="114" hidden="1" customWidth="1"/>
    <col min="18" max="22" width="13.125" style="112" hidden="1" customWidth="1"/>
    <col min="23" max="24" width="13.125" style="112" customWidth="1"/>
    <col min="25" max="25" width="13.125" style="112" hidden="1" customWidth="1"/>
    <col min="26" max="27" width="13.125" style="112" customWidth="1"/>
    <col min="28" max="28" width="13.125" style="112" hidden="1" customWidth="1"/>
    <col min="29" max="29" width="13.125" style="112" customWidth="1"/>
    <col min="30" max="30" width="12.875" style="112" customWidth="1"/>
    <col min="31" max="31" width="15.75" style="112" customWidth="1"/>
    <col min="32" max="32" width="13.125" style="112" customWidth="1"/>
    <col min="33" max="34" width="13.125" style="115" customWidth="1"/>
    <col min="35" max="35" width="10.625" style="115" bestFit="1" customWidth="1"/>
    <col min="36" max="36" width="13.25" style="112" customWidth="1"/>
    <col min="37" max="37" width="55.625" style="112" customWidth="1"/>
    <col min="38" max="38" width="10.75" style="112"/>
    <col min="39" max="39" width="13.875" style="112" bestFit="1" customWidth="1"/>
    <col min="40" max="16384" width="10.75" style="112"/>
  </cols>
  <sheetData>
    <row r="4" spans="2:39" ht="20.100000000000001" customHeight="1" x14ac:dyDescent="0.2">
      <c r="B4" s="474" t="s">
        <v>338</v>
      </c>
      <c r="C4" s="474"/>
      <c r="D4" s="474"/>
      <c r="E4" s="474"/>
      <c r="F4" s="474"/>
      <c r="G4" s="474"/>
      <c r="H4" s="474"/>
      <c r="I4" s="474"/>
      <c r="J4" s="474"/>
      <c r="K4" s="474"/>
      <c r="L4" s="474"/>
      <c r="M4" s="474"/>
      <c r="N4" s="474"/>
      <c r="O4" s="474"/>
      <c r="P4" s="474"/>
      <c r="Q4" s="474"/>
      <c r="R4" s="474"/>
      <c r="S4" s="474"/>
      <c r="T4" s="474"/>
      <c r="U4" s="474"/>
      <c r="V4" s="474"/>
      <c r="W4" s="474"/>
      <c r="X4" s="474"/>
      <c r="Y4" s="474"/>
      <c r="Z4" s="474"/>
      <c r="AA4" s="474"/>
      <c r="AB4" s="474"/>
      <c r="AC4" s="474"/>
      <c r="AD4" s="474"/>
      <c r="AE4" s="474"/>
      <c r="AF4" s="474"/>
      <c r="AG4" s="474"/>
      <c r="AH4" s="177"/>
      <c r="AI4" s="177"/>
    </row>
    <row r="5" spans="2:39" ht="20.100000000000001" customHeight="1" x14ac:dyDescent="0.2">
      <c r="B5" s="474" t="s">
        <v>339</v>
      </c>
      <c r="C5" s="474"/>
      <c r="D5" s="474"/>
      <c r="E5" s="474"/>
      <c r="F5" s="474"/>
      <c r="G5" s="474"/>
      <c r="H5" s="474"/>
      <c r="I5" s="474"/>
      <c r="J5" s="474"/>
      <c r="K5" s="474"/>
      <c r="L5" s="474"/>
      <c r="M5" s="474"/>
      <c r="N5" s="474"/>
      <c r="O5" s="474"/>
      <c r="P5" s="474"/>
      <c r="Q5" s="474"/>
      <c r="R5" s="474"/>
      <c r="S5" s="474"/>
      <c r="T5" s="474"/>
      <c r="U5" s="474"/>
      <c r="V5" s="474"/>
      <c r="W5" s="474"/>
      <c r="X5" s="474"/>
      <c r="Y5" s="474"/>
      <c r="Z5" s="474"/>
      <c r="AA5" s="474"/>
      <c r="AB5" s="474"/>
      <c r="AC5" s="474"/>
      <c r="AD5" s="474"/>
      <c r="AE5" s="474"/>
      <c r="AF5" s="474"/>
      <c r="AG5" s="474"/>
      <c r="AH5" s="177"/>
      <c r="AI5" s="177"/>
    </row>
    <row r="6" spans="2:39" ht="20.100000000000001" customHeight="1" x14ac:dyDescent="0.2">
      <c r="B6" s="474" t="s">
        <v>340</v>
      </c>
      <c r="C6" s="474"/>
      <c r="D6" s="474"/>
      <c r="E6" s="474"/>
      <c r="F6" s="474"/>
      <c r="G6" s="474"/>
      <c r="H6" s="474"/>
      <c r="I6" s="474"/>
      <c r="J6" s="474"/>
      <c r="K6" s="474"/>
      <c r="L6" s="474"/>
      <c r="M6" s="474"/>
      <c r="N6" s="474"/>
      <c r="O6" s="474"/>
      <c r="P6" s="474"/>
      <c r="Q6" s="474"/>
      <c r="R6" s="474"/>
      <c r="S6" s="474"/>
      <c r="T6" s="474"/>
      <c r="U6" s="474"/>
      <c r="V6" s="474"/>
      <c r="W6" s="474"/>
      <c r="X6" s="474"/>
      <c r="Y6" s="474"/>
      <c r="Z6" s="474"/>
      <c r="AA6" s="474"/>
      <c r="AB6" s="474"/>
      <c r="AC6" s="474"/>
      <c r="AD6" s="474"/>
      <c r="AE6" s="474"/>
      <c r="AF6" s="474"/>
      <c r="AG6" s="474"/>
      <c r="AH6" s="177"/>
      <c r="AI6" s="177"/>
    </row>
    <row r="7" spans="2:39" x14ac:dyDescent="0.2">
      <c r="M7" s="113"/>
    </row>
    <row r="8" spans="2:39" ht="15.75" thickBot="1" x14ac:dyDescent="0.25"/>
    <row r="9" spans="2:39" ht="18" customHeight="1" thickBot="1" x14ac:dyDescent="0.25">
      <c r="B9" s="116" t="s">
        <v>341</v>
      </c>
      <c r="C9" s="117" t="s">
        <v>342</v>
      </c>
      <c r="D9" s="118"/>
      <c r="E9" s="118"/>
      <c r="F9" s="118"/>
      <c r="G9" s="118"/>
      <c r="H9" s="118"/>
      <c r="I9" s="118"/>
      <c r="J9" s="118"/>
      <c r="K9" s="118"/>
      <c r="L9" s="118"/>
      <c r="M9" s="118"/>
      <c r="N9" s="118"/>
      <c r="O9" s="118"/>
      <c r="P9" s="118"/>
      <c r="Q9" s="118"/>
      <c r="R9" s="118"/>
      <c r="S9" s="118"/>
      <c r="T9" s="118"/>
      <c r="U9" s="118"/>
      <c r="V9" s="118"/>
      <c r="W9" s="118"/>
      <c r="X9" s="118"/>
      <c r="Y9" s="118"/>
      <c r="Z9" s="118"/>
      <c r="AA9" s="118"/>
      <c r="AB9" s="118"/>
      <c r="AC9" s="118"/>
      <c r="AD9" s="119"/>
      <c r="AE9" s="118"/>
      <c r="AF9" s="118"/>
      <c r="AG9" s="118"/>
      <c r="AH9" s="118"/>
      <c r="AI9" s="118"/>
    </row>
    <row r="10" spans="2:39" ht="18" customHeight="1" thickBot="1" x14ac:dyDescent="0.25">
      <c r="B10" s="120">
        <v>2020</v>
      </c>
      <c r="C10" s="121">
        <v>44196</v>
      </c>
      <c r="D10" s="475" t="s">
        <v>343</v>
      </c>
      <c r="E10" s="476"/>
      <c r="F10" s="476"/>
      <c r="G10" s="476"/>
      <c r="H10" s="476"/>
      <c r="I10" s="476"/>
      <c r="J10" s="477"/>
      <c r="K10" s="118"/>
      <c r="L10" s="118"/>
      <c r="M10" s="118"/>
      <c r="N10" s="118"/>
      <c r="O10" s="118"/>
      <c r="P10" s="118"/>
      <c r="Q10" s="118"/>
      <c r="R10" s="118"/>
      <c r="S10" s="118"/>
      <c r="T10" s="118"/>
      <c r="U10" s="118"/>
      <c r="V10" s="118"/>
      <c r="W10" s="118"/>
      <c r="X10" s="118"/>
      <c r="Y10" s="118"/>
      <c r="Z10" s="118"/>
      <c r="AA10" s="118"/>
      <c r="AB10" s="118"/>
      <c r="AC10" s="118"/>
      <c r="AD10" s="119"/>
      <c r="AE10" s="118"/>
      <c r="AF10" s="118"/>
      <c r="AG10" s="118"/>
      <c r="AH10" s="118"/>
      <c r="AI10" s="118"/>
    </row>
    <row r="11" spans="2:39" ht="18" customHeight="1" x14ac:dyDescent="0.2">
      <c r="B11" s="478" t="s">
        <v>344</v>
      </c>
      <c r="C11" s="481" t="s">
        <v>345</v>
      </c>
      <c r="D11" s="467" t="s">
        <v>346</v>
      </c>
      <c r="E11" s="467" t="s">
        <v>347</v>
      </c>
      <c r="F11" s="467"/>
      <c r="G11" s="471" t="s">
        <v>311</v>
      </c>
      <c r="H11" s="484" t="s">
        <v>348</v>
      </c>
      <c r="I11" s="470">
        <v>2020</v>
      </c>
      <c r="J11" s="467"/>
      <c r="K11" s="467"/>
      <c r="L11" s="467"/>
      <c r="M11" s="467"/>
      <c r="N11" s="467" t="s">
        <v>349</v>
      </c>
      <c r="O11" s="467"/>
      <c r="P11" s="467"/>
      <c r="Q11" s="467"/>
      <c r="R11" s="467"/>
      <c r="S11" s="471" t="s">
        <v>350</v>
      </c>
      <c r="T11" s="472"/>
      <c r="U11" s="472"/>
      <c r="V11" s="470"/>
      <c r="W11" s="467">
        <v>2021</v>
      </c>
      <c r="X11" s="467"/>
      <c r="Y11" s="467"/>
      <c r="Z11" s="467"/>
      <c r="AA11" s="467"/>
      <c r="AB11" s="471" t="s">
        <v>351</v>
      </c>
      <c r="AC11" s="471" t="s">
        <v>523</v>
      </c>
      <c r="AD11" s="472"/>
      <c r="AE11" s="472"/>
      <c r="AF11" s="472"/>
      <c r="AG11" s="472"/>
      <c r="AH11" s="468" t="s">
        <v>521</v>
      </c>
      <c r="AI11" s="460"/>
      <c r="AJ11" s="460" t="s">
        <v>522</v>
      </c>
    </row>
    <row r="12" spans="2:39" ht="30" customHeight="1" x14ac:dyDescent="0.2">
      <c r="B12" s="479"/>
      <c r="C12" s="482"/>
      <c r="D12" s="467"/>
      <c r="E12" s="467"/>
      <c r="F12" s="467"/>
      <c r="G12" s="471"/>
      <c r="H12" s="485"/>
      <c r="I12" s="470" t="s">
        <v>352</v>
      </c>
      <c r="J12" s="467"/>
      <c r="K12" s="467"/>
      <c r="L12" s="467" t="s">
        <v>0</v>
      </c>
      <c r="M12" s="467"/>
      <c r="N12" s="467" t="s">
        <v>353</v>
      </c>
      <c r="O12" s="467"/>
      <c r="P12" s="467"/>
      <c r="Q12" s="467" t="s">
        <v>0</v>
      </c>
      <c r="R12" s="467"/>
      <c r="S12" s="471" t="s">
        <v>353</v>
      </c>
      <c r="T12" s="470"/>
      <c r="U12" s="471" t="s">
        <v>0</v>
      </c>
      <c r="V12" s="470"/>
      <c r="W12" s="467" t="s">
        <v>353</v>
      </c>
      <c r="X12" s="467"/>
      <c r="Y12" s="467"/>
      <c r="Z12" s="467" t="s">
        <v>0</v>
      </c>
      <c r="AA12" s="467"/>
      <c r="AB12" s="471"/>
      <c r="AC12" s="467" t="s">
        <v>353</v>
      </c>
      <c r="AD12" s="467"/>
      <c r="AE12" s="467"/>
      <c r="AF12" s="467" t="s">
        <v>0</v>
      </c>
      <c r="AG12" s="467"/>
      <c r="AH12" s="469"/>
      <c r="AI12" s="460"/>
      <c r="AJ12" s="460"/>
    </row>
    <row r="13" spans="2:39" ht="17.100000000000001" customHeight="1" x14ac:dyDescent="0.2">
      <c r="B13" s="479"/>
      <c r="C13" s="482"/>
      <c r="D13" s="467"/>
      <c r="E13" s="467"/>
      <c r="F13" s="467"/>
      <c r="G13" s="471"/>
      <c r="H13" s="485"/>
      <c r="I13" s="470" t="s">
        <v>354</v>
      </c>
      <c r="J13" s="467" t="s">
        <v>355</v>
      </c>
      <c r="K13" s="122"/>
      <c r="L13" s="461" t="s">
        <v>356</v>
      </c>
      <c r="M13" s="461" t="s">
        <v>357</v>
      </c>
      <c r="N13" s="461" t="s">
        <v>311</v>
      </c>
      <c r="O13" s="461" t="s">
        <v>355</v>
      </c>
      <c r="P13" s="461"/>
      <c r="Q13" s="461" t="s">
        <v>356</v>
      </c>
      <c r="R13" s="461" t="s">
        <v>357</v>
      </c>
      <c r="S13" s="461" t="s">
        <v>311</v>
      </c>
      <c r="T13" s="461" t="s">
        <v>355</v>
      </c>
      <c r="U13" s="461" t="s">
        <v>356</v>
      </c>
      <c r="V13" s="461" t="s">
        <v>357</v>
      </c>
      <c r="W13" s="467" t="s">
        <v>311</v>
      </c>
      <c r="X13" s="467" t="s">
        <v>355</v>
      </c>
      <c r="Y13" s="123"/>
      <c r="Z13" s="461" t="s">
        <v>356</v>
      </c>
      <c r="AA13" s="461" t="s">
        <v>357</v>
      </c>
      <c r="AB13" s="471"/>
      <c r="AC13" s="467" t="s">
        <v>358</v>
      </c>
      <c r="AD13" s="467" t="s">
        <v>355</v>
      </c>
      <c r="AE13" s="123"/>
      <c r="AF13" s="461" t="s">
        <v>356</v>
      </c>
      <c r="AG13" s="461" t="s">
        <v>357</v>
      </c>
      <c r="AH13" s="469"/>
      <c r="AI13" s="460"/>
      <c r="AJ13" s="460"/>
    </row>
    <row r="14" spans="2:39" ht="37.5" customHeight="1" thickBot="1" x14ac:dyDescent="0.25">
      <c r="B14" s="480"/>
      <c r="C14" s="483"/>
      <c r="D14" s="467"/>
      <c r="E14" s="123" t="s">
        <v>359</v>
      </c>
      <c r="F14" s="123" t="s">
        <v>360</v>
      </c>
      <c r="G14" s="471"/>
      <c r="H14" s="485"/>
      <c r="I14" s="473"/>
      <c r="J14" s="467"/>
      <c r="K14" s="122"/>
      <c r="L14" s="461"/>
      <c r="M14" s="461"/>
      <c r="N14" s="461"/>
      <c r="O14" s="461"/>
      <c r="P14" s="461"/>
      <c r="Q14" s="461"/>
      <c r="R14" s="461"/>
      <c r="S14" s="461"/>
      <c r="T14" s="461"/>
      <c r="U14" s="461"/>
      <c r="V14" s="461"/>
      <c r="W14" s="467"/>
      <c r="X14" s="467"/>
      <c r="Y14" s="123"/>
      <c r="Z14" s="461"/>
      <c r="AA14" s="461"/>
      <c r="AB14" s="471"/>
      <c r="AC14" s="467"/>
      <c r="AD14" s="467"/>
      <c r="AE14" s="123"/>
      <c r="AF14" s="461"/>
      <c r="AG14" s="461"/>
      <c r="AH14" s="469"/>
      <c r="AI14" s="460"/>
      <c r="AJ14" s="460"/>
    </row>
    <row r="15" spans="2:39" ht="166.5" customHeight="1" x14ac:dyDescent="0.2">
      <c r="B15" s="462" t="s">
        <v>361</v>
      </c>
      <c r="C15" s="462" t="s">
        <v>362</v>
      </c>
      <c r="D15" s="124" t="s">
        <v>363</v>
      </c>
      <c r="E15" s="125">
        <v>43831</v>
      </c>
      <c r="F15" s="125">
        <v>44196</v>
      </c>
      <c r="G15" s="126" t="str">
        <f>+'PA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H15" s="127">
        <v>5000</v>
      </c>
      <c r="I15" s="128">
        <v>100</v>
      </c>
      <c r="J15" s="129">
        <v>100</v>
      </c>
      <c r="K15" s="130">
        <f>+J15/I15</f>
        <v>1</v>
      </c>
      <c r="L15" s="131">
        <f>DAYS360(E15,$C$10)/DAYS360(E15,F15)</f>
        <v>1</v>
      </c>
      <c r="M15" s="132">
        <f>IF(I15=0," -",IF(K15&gt;100%,100%,K15))</f>
        <v>1</v>
      </c>
      <c r="N15" s="133">
        <v>1000</v>
      </c>
      <c r="O15" s="133">
        <v>79</v>
      </c>
      <c r="P15" s="131">
        <f>+O15/N15</f>
        <v>7.9000000000000001E-2</v>
      </c>
      <c r="Q15" s="134">
        <f>+(3*100%)/12</f>
        <v>0.25</v>
      </c>
      <c r="R15" s="131">
        <f t="shared" ref="R15:R21" si="0">IF(N15=0," -",IF(P15&gt;100%,100%,P15))</f>
        <v>7.9000000000000001E-2</v>
      </c>
      <c r="S15" s="133">
        <v>1000</v>
      </c>
      <c r="T15" s="133">
        <v>347</v>
      </c>
      <c r="U15" s="135">
        <v>0.5</v>
      </c>
      <c r="V15" s="136">
        <v>0.34699999999999998</v>
      </c>
      <c r="W15" s="133">
        <v>1000</v>
      </c>
      <c r="X15" s="133">
        <v>1178</v>
      </c>
      <c r="Y15" s="131">
        <f>+X15/W15</f>
        <v>1.1779999999999999</v>
      </c>
      <c r="Z15" s="131">
        <v>1</v>
      </c>
      <c r="AA15" s="132">
        <f>IF(W15=0," -",IF(Y15&gt;100%,100%,Y15))</f>
        <v>1</v>
      </c>
      <c r="AB15" s="137">
        <f>(J15+O15)/H15</f>
        <v>3.5799999999999998E-2</v>
      </c>
      <c r="AC15" s="133">
        <v>800</v>
      </c>
      <c r="AD15" s="138">
        <f>+'PA 2022'!M9</f>
        <v>1146</v>
      </c>
      <c r="AE15" s="131">
        <f t="shared" ref="AE15:AE21" si="1">+AD15/AC15</f>
        <v>1.4325000000000001</v>
      </c>
      <c r="AF15" s="131">
        <v>0.16666666666666699</v>
      </c>
      <c r="AG15" s="132">
        <f t="shared" ref="AG15:AG21" si="2">IF(AC15=0," -",IF(AE15&gt;100%,100%,AE15))</f>
        <v>1</v>
      </c>
      <c r="AH15" s="395">
        <f>+J15+X15+AD15</f>
        <v>2424</v>
      </c>
      <c r="AI15" s="139">
        <f>+AH15/H15</f>
        <v>0.48480000000000001</v>
      </c>
      <c r="AJ15" s="136">
        <f t="shared" ref="AJ15:AJ21" si="3">IF(H15=0," -",IF(AI15&gt;100%,100%,AI15))</f>
        <v>0.48480000000000001</v>
      </c>
      <c r="AK15" s="178" t="s">
        <v>374</v>
      </c>
      <c r="AM15" s="140"/>
    </row>
    <row r="16" spans="2:39" ht="66" customHeight="1" x14ac:dyDescent="0.2">
      <c r="B16" s="463"/>
      <c r="C16" s="463"/>
      <c r="D16" s="466" t="s">
        <v>364</v>
      </c>
      <c r="E16" s="125">
        <v>43831</v>
      </c>
      <c r="F16" s="125">
        <v>44196</v>
      </c>
      <c r="G16" s="126" t="str">
        <f>+'PA 2022'!E10</f>
        <v>Implementar 1 programa de desarrollo empresarial y de empleabilidad para las micro y pequeñas empresas (incluyendo unidades productivas).</v>
      </c>
      <c r="H16" s="127">
        <v>1</v>
      </c>
      <c r="I16" s="128">
        <v>1</v>
      </c>
      <c r="J16" s="129">
        <v>1</v>
      </c>
      <c r="K16" s="130">
        <f t="shared" ref="K16:K21" si="4">+J16/I16</f>
        <v>1</v>
      </c>
      <c r="L16" s="131">
        <f>DAYS360(E16,$C$10)/DAYS360(E16,F16)</f>
        <v>1</v>
      </c>
      <c r="M16" s="132">
        <f t="shared" ref="M16:M21" si="5">IF(I16=0," -",IF(K16&gt;100%,100%,K16))</f>
        <v>1</v>
      </c>
      <c r="N16" s="133">
        <v>1</v>
      </c>
      <c r="O16" s="133">
        <v>1</v>
      </c>
      <c r="P16" s="131">
        <f t="shared" ref="P16:P21" si="6">+O16/N16</f>
        <v>1</v>
      </c>
      <c r="Q16" s="134">
        <f t="shared" ref="Q16:Q21" si="7">+(3*100%)/12</f>
        <v>0.25</v>
      </c>
      <c r="R16" s="131">
        <f t="shared" si="0"/>
        <v>1</v>
      </c>
      <c r="S16" s="133">
        <v>1</v>
      </c>
      <c r="T16" s="133">
        <v>1</v>
      </c>
      <c r="U16" s="135">
        <v>0.5</v>
      </c>
      <c r="V16" s="132">
        <v>1</v>
      </c>
      <c r="W16" s="133">
        <v>1</v>
      </c>
      <c r="X16" s="133">
        <v>1</v>
      </c>
      <c r="Y16" s="131">
        <f t="shared" ref="Y16:Y21" si="8">+X16/W16</f>
        <v>1</v>
      </c>
      <c r="Z16" s="131">
        <v>1</v>
      </c>
      <c r="AA16" s="132">
        <f t="shared" ref="AA16:AA21" si="9">IF(W16=0," -",IF(Y16&gt;100%,100%,Y16))</f>
        <v>1</v>
      </c>
      <c r="AB16" s="137">
        <f t="shared" ref="AB16:AB21" si="10">(J16+O16)/H16</f>
        <v>2</v>
      </c>
      <c r="AC16" s="133">
        <v>1</v>
      </c>
      <c r="AD16" s="138">
        <f>+'PA 2022'!M10</f>
        <v>1</v>
      </c>
      <c r="AE16" s="131">
        <f t="shared" si="1"/>
        <v>1</v>
      </c>
      <c r="AF16" s="131">
        <v>0.16666666666666699</v>
      </c>
      <c r="AG16" s="132">
        <f t="shared" si="2"/>
        <v>1</v>
      </c>
      <c r="AH16" s="395">
        <v>1</v>
      </c>
      <c r="AI16" s="139">
        <f t="shared" ref="AI16:AI27" si="11">+AH16/H16</f>
        <v>1</v>
      </c>
      <c r="AJ16" s="132">
        <f t="shared" si="3"/>
        <v>1</v>
      </c>
      <c r="AM16" s="140"/>
    </row>
    <row r="17" spans="2:37" ht="39.75" customHeight="1" x14ac:dyDescent="0.2">
      <c r="B17" s="463"/>
      <c r="C17" s="463"/>
      <c r="D17" s="466"/>
      <c r="E17" s="125">
        <v>43831</v>
      </c>
      <c r="F17" s="125">
        <v>44196</v>
      </c>
      <c r="G17" s="126" t="str">
        <f>+'PA 2022'!E11</f>
        <v>Desarrollar el modelo CDE virtual para que amplíen la cobertura en la ciudad.</v>
      </c>
      <c r="H17" s="141">
        <v>1</v>
      </c>
      <c r="I17" s="142">
        <v>0.1</v>
      </c>
      <c r="J17" s="131">
        <v>0.1</v>
      </c>
      <c r="K17" s="130">
        <f t="shared" si="4"/>
        <v>1</v>
      </c>
      <c r="L17" s="131">
        <f>DAYS360(E17,$C$10)/DAYS360(E17,F17)</f>
        <v>1</v>
      </c>
      <c r="M17" s="132">
        <f t="shared" si="5"/>
        <v>1</v>
      </c>
      <c r="N17" s="133">
        <v>0.25</v>
      </c>
      <c r="O17" s="133">
        <v>0</v>
      </c>
      <c r="P17" s="131">
        <f t="shared" si="6"/>
        <v>0</v>
      </c>
      <c r="Q17" s="134">
        <f t="shared" si="7"/>
        <v>0.25</v>
      </c>
      <c r="R17" s="131">
        <f t="shared" si="0"/>
        <v>0</v>
      </c>
      <c r="S17" s="134">
        <v>0.25</v>
      </c>
      <c r="T17" s="133">
        <v>0</v>
      </c>
      <c r="U17" s="135">
        <v>0.5</v>
      </c>
      <c r="V17" s="143">
        <v>0</v>
      </c>
      <c r="W17" s="134">
        <v>0.25</v>
      </c>
      <c r="X17" s="134">
        <v>0.25</v>
      </c>
      <c r="Y17" s="131">
        <f t="shared" si="8"/>
        <v>1</v>
      </c>
      <c r="Z17" s="131">
        <v>1</v>
      </c>
      <c r="AA17" s="132">
        <f t="shared" si="9"/>
        <v>1</v>
      </c>
      <c r="AB17" s="137">
        <f t="shared" si="10"/>
        <v>0.1</v>
      </c>
      <c r="AC17" s="134">
        <v>0.35</v>
      </c>
      <c r="AD17" s="144">
        <f>+'PA 2022'!M11</f>
        <v>1</v>
      </c>
      <c r="AE17" s="131">
        <f t="shared" si="1"/>
        <v>2.8571428571428572</v>
      </c>
      <c r="AF17" s="131">
        <v>0.16666666666666699</v>
      </c>
      <c r="AG17" s="132">
        <f t="shared" si="2"/>
        <v>1</v>
      </c>
      <c r="AH17" s="396">
        <f>+J17+X17+AD17</f>
        <v>1.35</v>
      </c>
      <c r="AI17" s="139">
        <f t="shared" si="11"/>
        <v>1.35</v>
      </c>
      <c r="AJ17" s="132">
        <f t="shared" si="3"/>
        <v>1</v>
      </c>
    </row>
    <row r="18" spans="2:37" ht="90.75" customHeight="1" x14ac:dyDescent="0.2">
      <c r="B18" s="463"/>
      <c r="C18" s="463"/>
      <c r="D18" s="466"/>
      <c r="E18" s="125">
        <v>43831</v>
      </c>
      <c r="F18" s="125">
        <v>44196</v>
      </c>
      <c r="G18" s="126" t="str">
        <f>+'PA 2022'!E12</f>
        <v xml:space="preserve">Formar a 7.000 emprendedores a través de un programa de formación teórica, empresarial y/o artesanal con enfoque diferencial para emprendimientos artísticos, culturales, creativos, negocios verdes, microempresarios y/o unidades productivas urbanas y rurales. </v>
      </c>
      <c r="H18" s="127">
        <v>7000</v>
      </c>
      <c r="I18" s="128">
        <v>800</v>
      </c>
      <c r="J18" s="129">
        <v>2029</v>
      </c>
      <c r="K18" s="130">
        <f t="shared" si="4"/>
        <v>2.5362499999999999</v>
      </c>
      <c r="L18" s="131">
        <f t="shared" ref="L18:L27" si="12">DAYS360(E18,$C$10)/DAYS360(E18,F18)</f>
        <v>1</v>
      </c>
      <c r="M18" s="132">
        <f t="shared" si="5"/>
        <v>1</v>
      </c>
      <c r="N18" s="133">
        <v>1200</v>
      </c>
      <c r="O18" s="133">
        <v>57</v>
      </c>
      <c r="P18" s="131">
        <f t="shared" si="6"/>
        <v>4.7500000000000001E-2</v>
      </c>
      <c r="Q18" s="134">
        <f t="shared" si="7"/>
        <v>0.25</v>
      </c>
      <c r="R18" s="131">
        <f t="shared" si="0"/>
        <v>4.7500000000000001E-2</v>
      </c>
      <c r="S18" s="133">
        <v>1200</v>
      </c>
      <c r="T18" s="133">
        <v>1082</v>
      </c>
      <c r="U18" s="135">
        <v>0.5</v>
      </c>
      <c r="V18" s="132">
        <v>0.90166666666666662</v>
      </c>
      <c r="W18" s="133">
        <v>1200</v>
      </c>
      <c r="X18" s="133">
        <v>2673</v>
      </c>
      <c r="Y18" s="131">
        <f t="shared" si="8"/>
        <v>2.2275</v>
      </c>
      <c r="Z18" s="131">
        <v>1</v>
      </c>
      <c r="AA18" s="132">
        <f t="shared" si="9"/>
        <v>1</v>
      </c>
      <c r="AB18" s="137">
        <f t="shared" si="10"/>
        <v>0.29799999999999999</v>
      </c>
      <c r="AC18" s="133">
        <v>2000</v>
      </c>
      <c r="AD18" s="138">
        <f>+'PA 2022'!M12</f>
        <v>6091</v>
      </c>
      <c r="AE18" s="131">
        <f t="shared" si="1"/>
        <v>3.0455000000000001</v>
      </c>
      <c r="AF18" s="131">
        <v>0.16666666666666699</v>
      </c>
      <c r="AG18" s="132">
        <f t="shared" si="2"/>
        <v>1</v>
      </c>
      <c r="AH18" s="395">
        <f t="shared" ref="AH18:AH26" si="13">+J18+X18+AD18</f>
        <v>10793</v>
      </c>
      <c r="AI18" s="139">
        <f t="shared" si="11"/>
        <v>1.5418571428571428</v>
      </c>
      <c r="AJ18" s="132">
        <f t="shared" si="3"/>
        <v>1</v>
      </c>
    </row>
    <row r="19" spans="2:37" ht="105" x14ac:dyDescent="0.2">
      <c r="B19" s="463"/>
      <c r="C19" s="463"/>
      <c r="D19" s="466"/>
      <c r="E19" s="125">
        <v>43831</v>
      </c>
      <c r="F19" s="125">
        <v>44196</v>
      </c>
      <c r="G19" s="126" t="str">
        <f>+'PA 2022'!E13</f>
        <v>Implementar en 4.000 mipymes planes estratégicos orientados a innovar y/o incorporación tecnológica en áreas empresariales estratégicas con apoyo de Universidades y actores económicos clave.</v>
      </c>
      <c r="H19" s="127">
        <v>4000</v>
      </c>
      <c r="I19" s="128">
        <v>300</v>
      </c>
      <c r="J19" s="129">
        <v>536</v>
      </c>
      <c r="K19" s="130">
        <f t="shared" si="4"/>
        <v>1.7866666666666666</v>
      </c>
      <c r="L19" s="131">
        <f t="shared" si="12"/>
        <v>1</v>
      </c>
      <c r="M19" s="132">
        <f t="shared" si="5"/>
        <v>1</v>
      </c>
      <c r="N19" s="133">
        <v>500</v>
      </c>
      <c r="O19" s="133">
        <v>0</v>
      </c>
      <c r="P19" s="131">
        <f t="shared" si="6"/>
        <v>0</v>
      </c>
      <c r="Q19" s="134">
        <f t="shared" si="7"/>
        <v>0.25</v>
      </c>
      <c r="R19" s="131">
        <f t="shared" si="0"/>
        <v>0</v>
      </c>
      <c r="S19" s="133">
        <v>500</v>
      </c>
      <c r="T19" s="133">
        <v>191</v>
      </c>
      <c r="U19" s="135">
        <v>0.5</v>
      </c>
      <c r="V19" s="136">
        <v>0.38200000000000001</v>
      </c>
      <c r="W19" s="133">
        <v>500</v>
      </c>
      <c r="X19" s="133">
        <v>540</v>
      </c>
      <c r="Y19" s="131">
        <f t="shared" si="8"/>
        <v>1.08</v>
      </c>
      <c r="Z19" s="131">
        <v>1</v>
      </c>
      <c r="AA19" s="132">
        <f t="shared" si="9"/>
        <v>1</v>
      </c>
      <c r="AB19" s="137">
        <f t="shared" si="10"/>
        <v>0.13400000000000001</v>
      </c>
      <c r="AC19" s="133">
        <v>800</v>
      </c>
      <c r="AD19" s="138">
        <f>+'PA 2022'!M13</f>
        <v>753</v>
      </c>
      <c r="AE19" s="131">
        <f t="shared" si="1"/>
        <v>0.94125000000000003</v>
      </c>
      <c r="AF19" s="131">
        <v>0.16666666666666699</v>
      </c>
      <c r="AG19" s="132">
        <f t="shared" si="2"/>
        <v>0.94125000000000003</v>
      </c>
      <c r="AH19" s="395">
        <f t="shared" si="13"/>
        <v>1829</v>
      </c>
      <c r="AI19" s="139">
        <f t="shared" si="11"/>
        <v>0.45724999999999999</v>
      </c>
      <c r="AJ19" s="434">
        <f t="shared" si="3"/>
        <v>0.45724999999999999</v>
      </c>
      <c r="AK19" s="179" t="s">
        <v>375</v>
      </c>
    </row>
    <row r="20" spans="2:37" ht="135" x14ac:dyDescent="0.2">
      <c r="B20" s="463"/>
      <c r="C20" s="463"/>
      <c r="D20" s="466" t="s">
        <v>365</v>
      </c>
      <c r="E20" s="125">
        <v>43831</v>
      </c>
      <c r="F20" s="125">
        <v>44196</v>
      </c>
      <c r="G20" s="126" t="str">
        <f>+'PA 2022'!E14</f>
        <v>Intervenir a 4.000 empresas y/o emprendimientos mediante apalancamiento financiero orientado a realizar inversión en innovación y/o tecnología en la zona rural y urbana con enfoque diferencial.</v>
      </c>
      <c r="H20" s="127">
        <v>4000</v>
      </c>
      <c r="I20" s="128">
        <v>200</v>
      </c>
      <c r="J20" s="129">
        <v>0</v>
      </c>
      <c r="K20" s="130">
        <f t="shared" si="4"/>
        <v>0</v>
      </c>
      <c r="L20" s="131">
        <f t="shared" si="12"/>
        <v>1</v>
      </c>
      <c r="M20" s="143">
        <f t="shared" si="5"/>
        <v>0</v>
      </c>
      <c r="N20" s="133">
        <v>600</v>
      </c>
      <c r="O20" s="133">
        <v>17</v>
      </c>
      <c r="P20" s="131">
        <f t="shared" si="6"/>
        <v>2.8333333333333332E-2</v>
      </c>
      <c r="Q20" s="134">
        <f t="shared" si="7"/>
        <v>0.25</v>
      </c>
      <c r="R20" s="131">
        <f t="shared" si="0"/>
        <v>2.8333333333333332E-2</v>
      </c>
      <c r="S20" s="133">
        <v>600</v>
      </c>
      <c r="T20" s="133">
        <v>38</v>
      </c>
      <c r="U20" s="135">
        <v>0.5</v>
      </c>
      <c r="V20" s="143">
        <v>6.3333333333333339E-2</v>
      </c>
      <c r="W20" s="133">
        <v>600</v>
      </c>
      <c r="X20" s="133">
        <v>234</v>
      </c>
      <c r="Y20" s="131">
        <f t="shared" si="8"/>
        <v>0.39</v>
      </c>
      <c r="Z20" s="131">
        <v>1</v>
      </c>
      <c r="AA20" s="143">
        <f>IF(W20=0," -",IF(Y20&gt;100%,100%,Y20))</f>
        <v>0.39</v>
      </c>
      <c r="AB20" s="137">
        <f t="shared" si="10"/>
        <v>4.2500000000000003E-3</v>
      </c>
      <c r="AC20" s="133">
        <v>300</v>
      </c>
      <c r="AD20" s="138">
        <f>+'PA 2022'!M14</f>
        <v>1671</v>
      </c>
      <c r="AE20" s="131">
        <f t="shared" si="1"/>
        <v>5.57</v>
      </c>
      <c r="AF20" s="131">
        <v>0.16666666666666699</v>
      </c>
      <c r="AG20" s="132">
        <f t="shared" si="2"/>
        <v>1</v>
      </c>
      <c r="AH20" s="395">
        <f t="shared" si="13"/>
        <v>1905</v>
      </c>
      <c r="AI20" s="139">
        <f>+AH20/H20</f>
        <v>0.47625000000000001</v>
      </c>
      <c r="AJ20" s="434">
        <f t="shared" si="3"/>
        <v>0.47625000000000001</v>
      </c>
      <c r="AK20" s="178" t="s">
        <v>376</v>
      </c>
    </row>
    <row r="21" spans="2:37" ht="60.75" thickBot="1" x14ac:dyDescent="0.25">
      <c r="B21" s="463"/>
      <c r="C21" s="465"/>
      <c r="D21" s="466"/>
      <c r="E21" s="125">
        <v>43831</v>
      </c>
      <c r="F21" s="125">
        <v>44196</v>
      </c>
      <c r="G21" s="126" t="str">
        <f>+'PA 2022'!E15</f>
        <v>Otorgar 6.000 créditos a emprendimientos y mipymes de orientados a capital de trabajo o destinos de inversión diferente a innovación y/o tecnología en zonas urbanas y rurales.</v>
      </c>
      <c r="H21" s="127">
        <v>6000</v>
      </c>
      <c r="I21" s="128">
        <v>1200</v>
      </c>
      <c r="J21" s="129">
        <v>2293</v>
      </c>
      <c r="K21" s="130">
        <f t="shared" si="4"/>
        <v>1.9108333333333334</v>
      </c>
      <c r="L21" s="131">
        <f t="shared" si="12"/>
        <v>1</v>
      </c>
      <c r="M21" s="132">
        <f t="shared" si="5"/>
        <v>1</v>
      </c>
      <c r="N21" s="133">
        <v>1600</v>
      </c>
      <c r="O21" s="133">
        <v>328</v>
      </c>
      <c r="P21" s="131">
        <f t="shared" si="6"/>
        <v>0.20499999999999999</v>
      </c>
      <c r="Q21" s="134">
        <f t="shared" si="7"/>
        <v>0.25</v>
      </c>
      <c r="R21" s="131">
        <f t="shared" si="0"/>
        <v>0.20499999999999999</v>
      </c>
      <c r="S21" s="133">
        <v>1600</v>
      </c>
      <c r="T21" s="133">
        <v>662</v>
      </c>
      <c r="U21" s="135">
        <v>0.5</v>
      </c>
      <c r="V21" s="136">
        <v>0.41375000000000001</v>
      </c>
      <c r="W21" s="133">
        <v>1600</v>
      </c>
      <c r="X21" s="133">
        <v>1648</v>
      </c>
      <c r="Y21" s="131">
        <f t="shared" si="8"/>
        <v>1.03</v>
      </c>
      <c r="Z21" s="131">
        <v>1</v>
      </c>
      <c r="AA21" s="132">
        <f t="shared" si="9"/>
        <v>1</v>
      </c>
      <c r="AB21" s="137">
        <f t="shared" si="10"/>
        <v>0.43683333333333335</v>
      </c>
      <c r="AC21" s="133">
        <v>1200</v>
      </c>
      <c r="AD21" s="138">
        <f>+'PA 2022'!M15</f>
        <v>1279</v>
      </c>
      <c r="AE21" s="131">
        <f t="shared" si="1"/>
        <v>1.0658333333333334</v>
      </c>
      <c r="AF21" s="131">
        <v>0.16666666666666699</v>
      </c>
      <c r="AG21" s="132">
        <f t="shared" si="2"/>
        <v>1</v>
      </c>
      <c r="AH21" s="395">
        <f t="shared" si="13"/>
        <v>5220</v>
      </c>
      <c r="AI21" s="139">
        <f t="shared" si="11"/>
        <v>0.87</v>
      </c>
      <c r="AJ21" s="435">
        <f t="shared" si="3"/>
        <v>0.87</v>
      </c>
    </row>
    <row r="22" spans="2:37" ht="12.95" hidden="1" customHeight="1" thickBot="1" x14ac:dyDescent="0.25">
      <c r="B22" s="464"/>
      <c r="C22" s="145"/>
      <c r="D22" s="124"/>
      <c r="E22" s="125"/>
      <c r="F22" s="125"/>
      <c r="G22" s="146"/>
      <c r="H22" s="127"/>
      <c r="I22" s="128"/>
      <c r="J22" s="129"/>
      <c r="K22" s="130"/>
      <c r="L22" s="131"/>
      <c r="M22" s="135"/>
      <c r="N22" s="133"/>
      <c r="O22" s="133"/>
      <c r="P22" s="131"/>
      <c r="Q22" s="131"/>
      <c r="R22" s="131"/>
      <c r="S22" s="133"/>
      <c r="T22" s="133"/>
      <c r="U22" s="135"/>
      <c r="V22" s="135"/>
      <c r="W22" s="133"/>
      <c r="X22" s="133"/>
      <c r="Y22" s="131"/>
      <c r="Z22" s="131"/>
      <c r="AA22" s="135"/>
      <c r="AB22" s="147"/>
      <c r="AC22" s="133"/>
      <c r="AD22" s="138"/>
      <c r="AE22" s="131"/>
      <c r="AF22" s="131"/>
      <c r="AG22" s="135"/>
      <c r="AH22" s="395">
        <f t="shared" si="13"/>
        <v>0</v>
      </c>
      <c r="AI22" s="139" t="e">
        <f t="shared" si="11"/>
        <v>#DIV/0!</v>
      </c>
      <c r="AJ22" s="134" t="e">
        <f>+AH22/H22</f>
        <v>#DIV/0!</v>
      </c>
    </row>
    <row r="23" spans="2:37" ht="66" customHeight="1" x14ac:dyDescent="0.35">
      <c r="B23" s="463"/>
      <c r="C23" s="462" t="s">
        <v>366</v>
      </c>
      <c r="D23" s="466" t="s">
        <v>367</v>
      </c>
      <c r="E23" s="125">
        <v>43831</v>
      </c>
      <c r="F23" s="125">
        <v>44196</v>
      </c>
      <c r="G23" s="126" t="str">
        <f>+'PA 2022'!E16</f>
        <v>Registrar 5.000 hojas de vida para facilitar el proceso de inserción en el mercado laboral identificando habilidades, destrezas  y que competencias  para el trabajo.</v>
      </c>
      <c r="H23" s="127">
        <v>5000</v>
      </c>
      <c r="I23" s="128">
        <v>1000</v>
      </c>
      <c r="J23" s="129">
        <v>1956</v>
      </c>
      <c r="K23" s="130">
        <f>+J23/I23</f>
        <v>1.956</v>
      </c>
      <c r="L23" s="131">
        <f t="shared" si="12"/>
        <v>1</v>
      </c>
      <c r="M23" s="132">
        <f>IF(I23=0," -",IF(K23&gt;100%,100%,K23))</f>
        <v>1</v>
      </c>
      <c r="N23" s="133">
        <v>1200</v>
      </c>
      <c r="O23" s="133">
        <v>573</v>
      </c>
      <c r="P23" s="131">
        <f>+O23/N23</f>
        <v>0.47749999999999998</v>
      </c>
      <c r="Q23" s="134">
        <f>+(3*100%)/12</f>
        <v>0.25</v>
      </c>
      <c r="R23" s="131">
        <f>IF(N23=0," -",IF(P23&gt;100%,100%,P23))</f>
        <v>0.47749999999999998</v>
      </c>
      <c r="S23" s="133">
        <v>1200</v>
      </c>
      <c r="T23" s="133">
        <v>1946</v>
      </c>
      <c r="U23" s="135">
        <v>0.5</v>
      </c>
      <c r="V23" s="132">
        <v>1</v>
      </c>
      <c r="W23" s="133">
        <v>1200</v>
      </c>
      <c r="X23" s="133">
        <v>3996</v>
      </c>
      <c r="Y23" s="131">
        <f>+X23/W23</f>
        <v>3.33</v>
      </c>
      <c r="Z23" s="131">
        <v>1</v>
      </c>
      <c r="AA23" s="132">
        <f>IF(W23=0," -",IF(Y23&gt;100%,100%,Y23))</f>
        <v>1</v>
      </c>
      <c r="AB23" s="137">
        <f>(J23+O23)/H23</f>
        <v>0.50580000000000003</v>
      </c>
      <c r="AC23" s="133">
        <v>1300</v>
      </c>
      <c r="AD23" s="138">
        <f>+'PA 2022'!M16</f>
        <v>5600</v>
      </c>
      <c r="AE23" s="131">
        <f>+AD23/AC23</f>
        <v>4.3076923076923075</v>
      </c>
      <c r="AF23" s="131">
        <v>0.16666666666666699</v>
      </c>
      <c r="AG23" s="132">
        <f>IF(AC23=0," -",IF(AE23&gt;100%,100%,AE23))</f>
        <v>1</v>
      </c>
      <c r="AH23" s="395">
        <f t="shared" si="13"/>
        <v>11552</v>
      </c>
      <c r="AI23" s="139">
        <f t="shared" si="11"/>
        <v>2.3104</v>
      </c>
      <c r="AJ23" s="435">
        <f>IF(H23=0," -",IF(AI23&gt;100%,100%,AI23))</f>
        <v>1</v>
      </c>
      <c r="AK23" s="436"/>
    </row>
    <row r="24" spans="2:37" ht="57.75" customHeight="1" x14ac:dyDescent="0.35">
      <c r="B24" s="463"/>
      <c r="C24" s="463"/>
      <c r="D24" s="466"/>
      <c r="E24" s="125">
        <v>43831</v>
      </c>
      <c r="F24" s="125">
        <v>44196</v>
      </c>
      <c r="G24" s="126" t="str">
        <f>+'PA 2022'!E17</f>
        <v>Formar 3.000  jóvenes y adultos en competencias  personales y/o  técnicas para el trabajo con el fin de facilitar su inserción en el mercado laboral.</v>
      </c>
      <c r="H24" s="127">
        <v>3000</v>
      </c>
      <c r="I24" s="128">
        <v>600</v>
      </c>
      <c r="J24" s="129">
        <v>1335</v>
      </c>
      <c r="K24" s="130">
        <f>+J24/I24</f>
        <v>2.2250000000000001</v>
      </c>
      <c r="L24" s="131">
        <f t="shared" si="12"/>
        <v>1</v>
      </c>
      <c r="M24" s="132">
        <f>IF(I24=0," -",IF(K24&gt;100%,100%,K24))</f>
        <v>1</v>
      </c>
      <c r="N24" s="133">
        <v>700</v>
      </c>
      <c r="O24" s="133">
        <v>180</v>
      </c>
      <c r="P24" s="131">
        <f>+O24/N24</f>
        <v>0.25714285714285712</v>
      </c>
      <c r="Q24" s="134">
        <f>+(3*100%)/12</f>
        <v>0.25</v>
      </c>
      <c r="R24" s="131">
        <f>IF(N24=0," -",IF(P24&gt;100%,100%,P24))</f>
        <v>0.25714285714285712</v>
      </c>
      <c r="S24" s="133">
        <v>700</v>
      </c>
      <c r="T24" s="133">
        <v>1220</v>
      </c>
      <c r="U24" s="135">
        <v>0.5</v>
      </c>
      <c r="V24" s="132">
        <v>1</v>
      </c>
      <c r="W24" s="133">
        <v>700</v>
      </c>
      <c r="X24" s="133">
        <v>2960</v>
      </c>
      <c r="Y24" s="131">
        <f>+X24/W24</f>
        <v>4.2285714285714286</v>
      </c>
      <c r="Z24" s="131">
        <v>1</v>
      </c>
      <c r="AA24" s="132">
        <f>IF(W24=0," -",IF(Y24&gt;100%,100%,Y24))</f>
        <v>1</v>
      </c>
      <c r="AB24" s="137">
        <f>(J24+O24)/H24</f>
        <v>0.505</v>
      </c>
      <c r="AC24" s="133">
        <v>800</v>
      </c>
      <c r="AD24" s="138">
        <f>+'PA 2022'!M17</f>
        <v>3032</v>
      </c>
      <c r="AE24" s="131">
        <f>+AD24/AC24</f>
        <v>3.79</v>
      </c>
      <c r="AF24" s="131">
        <v>0.16666666666666699</v>
      </c>
      <c r="AG24" s="132">
        <f>IF(AC24=0," -",IF(AE24&gt;100%,100%,AE24))</f>
        <v>1</v>
      </c>
      <c r="AH24" s="395">
        <f t="shared" si="13"/>
        <v>7327</v>
      </c>
      <c r="AI24" s="139">
        <f t="shared" si="11"/>
        <v>2.4423333333333335</v>
      </c>
      <c r="AJ24" s="435">
        <f>IF(H24=0," -",IF(AI24&gt;100%,100%,AI24))</f>
        <v>1</v>
      </c>
      <c r="AK24" s="436"/>
    </row>
    <row r="25" spans="2:37" ht="63" customHeight="1" thickBot="1" x14ac:dyDescent="0.25">
      <c r="B25" s="465"/>
      <c r="C25" s="465"/>
      <c r="D25" s="466"/>
      <c r="E25" s="125">
        <v>43831</v>
      </c>
      <c r="F25" s="125">
        <v>44196</v>
      </c>
      <c r="G25" s="126" t="str">
        <f>+'PA 2022'!E18</f>
        <v>Acompañar a 1.500 empresas en el fomento de una cultura del empleo y trabajo decente para capturar  vacantes que permitan realizar la intermediación laboral.</v>
      </c>
      <c r="H25" s="127">
        <v>1500</v>
      </c>
      <c r="I25" s="128">
        <v>330</v>
      </c>
      <c r="J25" s="129">
        <f>368+32</f>
        <v>400</v>
      </c>
      <c r="K25" s="130">
        <f>+J25/I25</f>
        <v>1.2121212121212122</v>
      </c>
      <c r="L25" s="131">
        <f t="shared" si="12"/>
        <v>1</v>
      </c>
      <c r="M25" s="132">
        <f>IF(I25=0," -",IF(K25&gt;100%,100%,K25))</f>
        <v>1</v>
      </c>
      <c r="N25" s="133">
        <v>370</v>
      </c>
      <c r="O25" s="133">
        <v>70</v>
      </c>
      <c r="P25" s="131">
        <f>+O25/N25</f>
        <v>0.1891891891891892</v>
      </c>
      <c r="Q25" s="134">
        <f>+(3*100%)/12</f>
        <v>0.25</v>
      </c>
      <c r="R25" s="131">
        <f>IF(N25=0," -",IF(P25&gt;100%,100%,P25))</f>
        <v>0.1891891891891892</v>
      </c>
      <c r="S25" s="133">
        <v>370</v>
      </c>
      <c r="T25" s="133">
        <v>332</v>
      </c>
      <c r="U25" s="135">
        <v>0.5</v>
      </c>
      <c r="V25" s="132">
        <v>0.89729729729729735</v>
      </c>
      <c r="W25" s="133">
        <v>370</v>
      </c>
      <c r="X25" s="133">
        <v>1056</v>
      </c>
      <c r="Y25" s="131">
        <f>+X25/W25</f>
        <v>2.8540540540540542</v>
      </c>
      <c r="Z25" s="131">
        <v>1</v>
      </c>
      <c r="AA25" s="132">
        <f>IF(W25=0," -",IF(Y25&gt;100%,100%,Y25))</f>
        <v>1</v>
      </c>
      <c r="AB25" s="137">
        <f>(J25+O25)/H25</f>
        <v>0.31333333333333335</v>
      </c>
      <c r="AC25" s="133">
        <v>390</v>
      </c>
      <c r="AD25" s="138">
        <f>+'PA 2022'!M18</f>
        <v>805</v>
      </c>
      <c r="AE25" s="131">
        <f>+AD25/AC25</f>
        <v>2.0641025641025643</v>
      </c>
      <c r="AF25" s="131">
        <v>0.16666666666666699</v>
      </c>
      <c r="AG25" s="132">
        <f>IF(AC25=0," -",IF(AE25&gt;100%,100%,AE25))</f>
        <v>1</v>
      </c>
      <c r="AH25" s="395">
        <f t="shared" si="13"/>
        <v>2261</v>
      </c>
      <c r="AI25" s="139">
        <f t="shared" si="11"/>
        <v>1.5073333333333334</v>
      </c>
      <c r="AJ25" s="435">
        <f>IF(H25=0," -",IF(AI25&gt;100%,100%,AI25))</f>
        <v>1</v>
      </c>
    </row>
    <row r="26" spans="2:37" ht="12.95" hidden="1" customHeight="1" thickBot="1" x14ac:dyDescent="0.25">
      <c r="B26" s="148"/>
      <c r="C26" s="149"/>
      <c r="D26" s="124"/>
      <c r="E26" s="125"/>
      <c r="F26" s="125"/>
      <c r="G26" s="146"/>
      <c r="H26" s="127"/>
      <c r="I26" s="128"/>
      <c r="J26" s="129"/>
      <c r="K26" s="130"/>
      <c r="L26" s="131"/>
      <c r="M26" s="135"/>
      <c r="N26" s="133"/>
      <c r="O26" s="133"/>
      <c r="P26" s="131"/>
      <c r="Q26" s="131"/>
      <c r="R26" s="131"/>
      <c r="S26" s="133"/>
      <c r="T26" s="133"/>
      <c r="U26" s="135"/>
      <c r="V26" s="135"/>
      <c r="W26" s="133"/>
      <c r="X26" s="133"/>
      <c r="Y26" s="131"/>
      <c r="Z26" s="131"/>
      <c r="AA26" s="135"/>
      <c r="AB26" s="147"/>
      <c r="AC26" s="133"/>
      <c r="AD26" s="138"/>
      <c r="AE26" s="131"/>
      <c r="AF26" s="131"/>
      <c r="AG26" s="135"/>
      <c r="AH26" s="395">
        <f t="shared" si="13"/>
        <v>0</v>
      </c>
      <c r="AI26" s="139" t="e">
        <f t="shared" si="11"/>
        <v>#DIV/0!</v>
      </c>
      <c r="AJ26" s="435"/>
    </row>
    <row r="27" spans="2:37" ht="90.75" thickBot="1" x14ac:dyDescent="0.25">
      <c r="B27" s="150" t="s">
        <v>368</v>
      </c>
      <c r="C27" s="150" t="s">
        <v>369</v>
      </c>
      <c r="D27" s="124" t="s">
        <v>370</v>
      </c>
      <c r="E27" s="125">
        <v>43831</v>
      </c>
      <c r="F27" s="125">
        <v>44196</v>
      </c>
      <c r="G27" s="126" t="str">
        <f>+'PA 2022'!E19</f>
        <v>Mantener en funcionamiento el 100% de los programas del Instituto Municipal del Empleo.</v>
      </c>
      <c r="H27" s="151">
        <v>1</v>
      </c>
      <c r="I27" s="142">
        <v>1</v>
      </c>
      <c r="J27" s="131">
        <v>1</v>
      </c>
      <c r="K27" s="130">
        <f>+J27/I27</f>
        <v>1</v>
      </c>
      <c r="L27" s="131">
        <f t="shared" si="12"/>
        <v>1</v>
      </c>
      <c r="M27" s="132">
        <f>IF(I27=0," -",IF(K27&gt;100%,100%,K27))</f>
        <v>1</v>
      </c>
      <c r="N27" s="133">
        <v>1</v>
      </c>
      <c r="O27" s="133">
        <v>1</v>
      </c>
      <c r="P27" s="131">
        <f>+O27/N27</f>
        <v>1</v>
      </c>
      <c r="Q27" s="134">
        <v>0.25</v>
      </c>
      <c r="R27" s="131">
        <f>IF(N27=0," -",IF(P27&gt;100%,100%,P27))</f>
        <v>1</v>
      </c>
      <c r="S27" s="134">
        <v>1</v>
      </c>
      <c r="T27" s="133">
        <v>1</v>
      </c>
      <c r="U27" s="135">
        <v>0.5</v>
      </c>
      <c r="V27" s="132">
        <v>1</v>
      </c>
      <c r="W27" s="134">
        <v>1</v>
      </c>
      <c r="X27" s="134">
        <v>1</v>
      </c>
      <c r="Y27" s="131">
        <f>+X27/W27</f>
        <v>1</v>
      </c>
      <c r="Z27" s="131">
        <v>1</v>
      </c>
      <c r="AA27" s="132">
        <f>IF(W27=0," -",IF(Y27&gt;100%,100%,Y27))</f>
        <v>1</v>
      </c>
      <c r="AB27" s="152">
        <v>1</v>
      </c>
      <c r="AC27" s="134">
        <v>1</v>
      </c>
      <c r="AD27" s="144">
        <v>1</v>
      </c>
      <c r="AE27" s="131">
        <f>+AD27/AC27</f>
        <v>1</v>
      </c>
      <c r="AF27" s="131">
        <v>0.16666666666666699</v>
      </c>
      <c r="AG27" s="132">
        <f>IF(AC27=0," -",IF(AE27&gt;100%,100%,AE27))</f>
        <v>1</v>
      </c>
      <c r="AH27" s="397">
        <v>1</v>
      </c>
      <c r="AI27" s="139">
        <f t="shared" si="11"/>
        <v>1</v>
      </c>
      <c r="AJ27" s="435">
        <f>IF(H27=0," -",IF(AI27&gt;100%,100%,AI27))</f>
        <v>1</v>
      </c>
    </row>
    <row r="28" spans="2:37" ht="21" customHeight="1" x14ac:dyDescent="0.2">
      <c r="D28" s="153"/>
      <c r="E28" s="154"/>
      <c r="F28" s="154"/>
      <c r="G28" s="153"/>
      <c r="H28" s="155"/>
      <c r="I28" s="156"/>
      <c r="J28" s="156"/>
      <c r="K28" s="157"/>
      <c r="L28" s="158">
        <f>+AVERAGE(L15:L21,L23:L25,L27)</f>
        <v>1</v>
      </c>
      <c r="M28" s="158">
        <f>+AVERAGE(M15:M21,M23:M25,M27)</f>
        <v>0.90909090909090906</v>
      </c>
      <c r="N28" s="158"/>
      <c r="O28" s="159"/>
      <c r="P28" s="158"/>
      <c r="Q28" s="158"/>
      <c r="R28" s="158"/>
      <c r="S28" s="160"/>
      <c r="T28" s="160"/>
      <c r="U28" s="158"/>
      <c r="V28" s="158"/>
      <c r="W28" s="160"/>
      <c r="X28" s="158"/>
      <c r="Y28" s="158"/>
      <c r="Z28" s="158"/>
      <c r="AA28" s="158">
        <f>+AVERAGE(AA15:AA21,AA23:AA25,AA27)</f>
        <v>0.94454545454545458</v>
      </c>
      <c r="AB28" s="159"/>
      <c r="AC28" s="161"/>
      <c r="AD28" s="162"/>
      <c r="AE28" s="161"/>
      <c r="AF28" s="161"/>
      <c r="AG28" s="163">
        <f>+AVERAGE(AG15:AG27)</f>
        <v>0.99465909090909088</v>
      </c>
      <c r="AH28" s="164"/>
      <c r="AI28" s="164"/>
      <c r="AJ28" s="163">
        <f>+AVERAGE(AJ15,AJ16,AJ17,AJ18,AJ19,AJ20,AJ21,AJ23,AJ24,AJ25,AJ27)</f>
        <v>0.84439090909090908</v>
      </c>
    </row>
    <row r="29" spans="2:37" ht="181.5" customHeight="1" x14ac:dyDescent="0.2">
      <c r="D29" s="179" t="s">
        <v>401</v>
      </c>
      <c r="E29" s="165"/>
      <c r="F29" s="165"/>
      <c r="H29" s="166"/>
      <c r="I29" s="166"/>
      <c r="J29" s="166"/>
      <c r="K29" s="167"/>
      <c r="L29" s="167"/>
      <c r="M29" s="167"/>
      <c r="N29" s="167"/>
      <c r="O29" s="168"/>
      <c r="P29" s="167"/>
      <c r="Q29" s="167"/>
      <c r="R29" s="167"/>
      <c r="S29" s="167"/>
      <c r="T29" s="167"/>
      <c r="U29" s="167"/>
      <c r="V29" s="167"/>
      <c r="W29" s="167"/>
      <c r="X29" s="167"/>
      <c r="Y29" s="167"/>
      <c r="Z29" s="167"/>
      <c r="AA29" s="167"/>
      <c r="AB29" s="168"/>
      <c r="AC29" s="168"/>
      <c r="AD29" s="169"/>
      <c r="AE29" s="168"/>
      <c r="AF29" s="168"/>
      <c r="AG29" s="168"/>
      <c r="AH29" s="168"/>
      <c r="AI29" s="168"/>
    </row>
    <row r="30" spans="2:37" x14ac:dyDescent="0.2">
      <c r="E30" s="165"/>
      <c r="F30" s="165"/>
      <c r="H30" s="166"/>
      <c r="I30" s="166"/>
      <c r="J30" s="166"/>
      <c r="K30" s="167"/>
      <c r="L30" s="167"/>
      <c r="M30" s="167"/>
      <c r="N30" s="167"/>
      <c r="O30" s="167"/>
      <c r="P30" s="167"/>
      <c r="Q30" s="167"/>
      <c r="R30" s="167"/>
      <c r="S30" s="167"/>
      <c r="T30" s="167"/>
      <c r="U30" s="167"/>
      <c r="V30" s="167"/>
      <c r="W30" s="167"/>
      <c r="X30" s="167"/>
      <c r="Y30" s="167"/>
      <c r="Z30" s="167"/>
      <c r="AA30" s="167"/>
      <c r="AB30" s="167"/>
      <c r="AC30" s="167"/>
      <c r="AD30" s="170"/>
      <c r="AE30" s="167"/>
      <c r="AF30" s="167"/>
      <c r="AG30" s="167">
        <f>+AVERAGE(AG15,AG16,AG17,AG18,AG19,AG20,AG21,AG23,AG24,AG25,AG27)</f>
        <v>0.99465909090909088</v>
      </c>
      <c r="AH30" s="167"/>
      <c r="AI30" s="167"/>
    </row>
    <row r="31" spans="2:37" x14ac:dyDescent="0.2">
      <c r="E31" s="165"/>
      <c r="F31" s="165"/>
      <c r="H31" s="166"/>
      <c r="I31" s="166"/>
      <c r="J31" s="166"/>
      <c r="K31" s="167"/>
      <c r="L31" s="167"/>
      <c r="M31" s="167"/>
      <c r="N31" s="167"/>
      <c r="O31" s="167"/>
      <c r="P31" s="167"/>
      <c r="Q31" s="167"/>
      <c r="R31" s="167"/>
      <c r="S31" s="167"/>
      <c r="T31" s="167"/>
      <c r="U31" s="167"/>
      <c r="V31" s="167"/>
      <c r="W31" s="167"/>
      <c r="X31" s="167"/>
      <c r="Y31" s="167"/>
      <c r="Z31" s="167"/>
      <c r="AA31" s="167"/>
      <c r="AB31" s="167"/>
      <c r="AC31" s="167"/>
      <c r="AD31" s="170"/>
      <c r="AE31" s="167"/>
      <c r="AF31" s="167"/>
      <c r="AG31" s="167"/>
      <c r="AH31" s="167"/>
      <c r="AI31" s="167"/>
    </row>
    <row r="32" spans="2:37" x14ac:dyDescent="0.2">
      <c r="E32" s="165"/>
      <c r="F32" s="165"/>
      <c r="H32" s="166"/>
      <c r="I32" s="166"/>
      <c r="J32" s="166"/>
      <c r="K32" s="167"/>
      <c r="L32" s="167"/>
      <c r="M32" s="167"/>
      <c r="N32" s="167"/>
      <c r="O32" s="167"/>
      <c r="P32" s="167"/>
      <c r="Q32" s="167"/>
      <c r="R32" s="167"/>
      <c r="S32" s="167"/>
      <c r="T32" s="167"/>
      <c r="U32" s="167"/>
      <c r="V32" s="167"/>
      <c r="W32" s="167"/>
      <c r="X32" s="167"/>
      <c r="Y32" s="167"/>
      <c r="Z32" s="167"/>
      <c r="AA32" s="167"/>
      <c r="AB32" s="167"/>
      <c r="AC32" s="167"/>
      <c r="AD32" s="170"/>
      <c r="AE32" s="167"/>
      <c r="AF32" s="167"/>
      <c r="AG32" s="167"/>
      <c r="AH32" s="167"/>
      <c r="AI32" s="167"/>
    </row>
    <row r="33" spans="5:35" x14ac:dyDescent="0.2">
      <c r="E33" s="165"/>
      <c r="F33" s="165"/>
      <c r="H33" s="166"/>
      <c r="I33" s="166"/>
      <c r="J33" s="166"/>
      <c r="K33" s="167"/>
      <c r="L33" s="167"/>
      <c r="M33" s="167"/>
      <c r="N33" s="167"/>
      <c r="O33" s="167"/>
      <c r="P33" s="167"/>
      <c r="Q33" s="167"/>
      <c r="R33" s="167"/>
      <c r="S33" s="167"/>
      <c r="T33" s="167"/>
      <c r="U33" s="167"/>
      <c r="V33" s="167"/>
      <c r="W33" s="167"/>
      <c r="X33" s="167"/>
      <c r="Y33" s="167"/>
      <c r="Z33" s="167"/>
      <c r="AA33" s="167"/>
      <c r="AB33" s="167"/>
      <c r="AC33" s="167"/>
      <c r="AD33" s="170"/>
      <c r="AE33" s="167"/>
      <c r="AF33" s="167"/>
      <c r="AG33" s="167"/>
      <c r="AH33" s="167"/>
      <c r="AI33" s="167"/>
    </row>
    <row r="34" spans="5:35" x14ac:dyDescent="0.2">
      <c r="E34" s="165"/>
      <c r="F34" s="165"/>
      <c r="H34" s="166"/>
      <c r="I34" s="166"/>
      <c r="J34" s="166"/>
      <c r="K34" s="167"/>
      <c r="L34" s="167"/>
      <c r="M34" s="167"/>
      <c r="N34" s="167"/>
      <c r="O34" s="167"/>
      <c r="P34" s="167"/>
      <c r="Q34" s="167"/>
      <c r="R34" s="167"/>
      <c r="S34" s="167"/>
      <c r="T34" s="167"/>
      <c r="U34" s="167"/>
      <c r="V34" s="167"/>
      <c r="W34" s="167"/>
      <c r="X34" s="167"/>
      <c r="Y34" s="167"/>
      <c r="Z34" s="167"/>
      <c r="AA34" s="167"/>
      <c r="AB34" s="167"/>
      <c r="AC34" s="167"/>
      <c r="AD34" s="170"/>
      <c r="AE34" s="167"/>
      <c r="AF34" s="167"/>
      <c r="AG34" s="167"/>
      <c r="AH34" s="167"/>
      <c r="AI34" s="167"/>
    </row>
    <row r="35" spans="5:35" x14ac:dyDescent="0.2">
      <c r="E35" s="165"/>
      <c r="F35" s="165"/>
      <c r="H35" s="166"/>
      <c r="I35" s="166"/>
      <c r="J35" s="166"/>
      <c r="K35" s="167"/>
      <c r="L35" s="167"/>
      <c r="M35" s="167"/>
      <c r="N35" s="167"/>
      <c r="O35" s="167"/>
      <c r="P35" s="167"/>
      <c r="Q35" s="167"/>
      <c r="R35" s="167"/>
      <c r="S35" s="167"/>
      <c r="T35" s="167"/>
      <c r="U35" s="167"/>
      <c r="V35" s="167"/>
      <c r="W35" s="167"/>
      <c r="X35" s="167"/>
      <c r="Y35" s="167"/>
      <c r="Z35" s="167"/>
      <c r="AA35" s="167"/>
      <c r="AB35" s="167"/>
      <c r="AC35" s="167"/>
      <c r="AD35" s="170"/>
      <c r="AE35" s="167"/>
      <c r="AF35" s="167"/>
      <c r="AG35" s="167"/>
      <c r="AH35" s="167"/>
      <c r="AI35" s="167"/>
    </row>
    <row r="36" spans="5:35" x14ac:dyDescent="0.2">
      <c r="E36" s="165"/>
      <c r="F36" s="165"/>
      <c r="H36" s="166"/>
      <c r="I36" s="166"/>
      <c r="J36" s="166"/>
      <c r="K36" s="167"/>
      <c r="L36" s="167"/>
      <c r="M36" s="167"/>
      <c r="N36" s="167"/>
      <c r="O36" s="167"/>
      <c r="P36" s="167"/>
      <c r="Q36" s="167"/>
      <c r="R36" s="167"/>
      <c r="S36" s="167"/>
      <c r="T36" s="167"/>
      <c r="U36" s="167"/>
      <c r="V36" s="167"/>
      <c r="W36" s="167"/>
      <c r="X36" s="167"/>
      <c r="Y36" s="167"/>
      <c r="Z36" s="167"/>
      <c r="AA36" s="167"/>
      <c r="AB36" s="167"/>
      <c r="AC36" s="167"/>
      <c r="AD36" s="170"/>
      <c r="AE36" s="167"/>
      <c r="AF36" s="167"/>
      <c r="AG36" s="167"/>
      <c r="AH36" s="167"/>
      <c r="AI36" s="167"/>
    </row>
    <row r="37" spans="5:35" x14ac:dyDescent="0.2">
      <c r="E37" s="165"/>
      <c r="F37" s="165"/>
      <c r="H37" s="166"/>
      <c r="I37" s="166"/>
      <c r="J37" s="166"/>
      <c r="K37" s="167"/>
      <c r="L37" s="167"/>
      <c r="M37" s="167"/>
      <c r="N37" s="167"/>
      <c r="O37" s="167"/>
      <c r="P37" s="167"/>
      <c r="Q37" s="167"/>
      <c r="R37" s="167"/>
      <c r="S37" s="167"/>
      <c r="T37" s="167"/>
      <c r="U37" s="167"/>
      <c r="V37" s="167"/>
      <c r="W37" s="167"/>
      <c r="X37" s="167"/>
      <c r="Y37" s="167"/>
      <c r="Z37" s="167"/>
      <c r="AA37" s="167"/>
      <c r="AB37" s="167"/>
      <c r="AC37" s="167"/>
      <c r="AD37" s="170"/>
      <c r="AE37" s="167"/>
      <c r="AF37" s="167"/>
      <c r="AG37" s="167"/>
      <c r="AH37" s="167"/>
      <c r="AI37" s="167"/>
    </row>
    <row r="38" spans="5:35" x14ac:dyDescent="0.2">
      <c r="E38" s="165"/>
      <c r="F38" s="165"/>
      <c r="H38" s="166"/>
      <c r="I38" s="166"/>
      <c r="J38" s="166"/>
      <c r="K38" s="167"/>
      <c r="L38" s="167"/>
      <c r="M38" s="167"/>
      <c r="N38" s="167"/>
      <c r="O38" s="167"/>
      <c r="P38" s="167"/>
      <c r="Q38" s="167"/>
      <c r="R38" s="167"/>
      <c r="S38" s="167"/>
      <c r="T38" s="167"/>
      <c r="U38" s="167"/>
      <c r="V38" s="167"/>
      <c r="W38" s="167"/>
      <c r="X38" s="167"/>
      <c r="Y38" s="167"/>
      <c r="Z38" s="167"/>
      <c r="AA38" s="167"/>
      <c r="AB38" s="167"/>
      <c r="AC38" s="167"/>
      <c r="AD38" s="170"/>
      <c r="AE38" s="167"/>
      <c r="AF38" s="167"/>
      <c r="AG38" s="167"/>
      <c r="AH38" s="167"/>
      <c r="AI38" s="167"/>
    </row>
    <row r="39" spans="5:35" x14ac:dyDescent="0.2">
      <c r="E39" s="165"/>
      <c r="F39" s="165"/>
      <c r="H39" s="166"/>
      <c r="I39" s="166"/>
      <c r="J39" s="166"/>
      <c r="K39" s="167"/>
      <c r="L39" s="167"/>
      <c r="M39" s="167"/>
      <c r="N39" s="167"/>
      <c r="O39" s="167"/>
      <c r="P39" s="167"/>
      <c r="Q39" s="167"/>
      <c r="R39" s="167"/>
      <c r="S39" s="167"/>
      <c r="T39" s="167"/>
      <c r="U39" s="167"/>
      <c r="V39" s="167"/>
      <c r="W39" s="167"/>
      <c r="X39" s="167"/>
      <c r="Y39" s="167"/>
      <c r="Z39" s="167"/>
      <c r="AA39" s="167"/>
      <c r="AB39" s="167"/>
      <c r="AC39" s="167"/>
      <c r="AD39" s="170"/>
      <c r="AE39" s="167"/>
      <c r="AF39" s="167"/>
      <c r="AG39" s="167"/>
      <c r="AH39" s="167"/>
      <c r="AI39" s="167"/>
    </row>
    <row r="40" spans="5:35" x14ac:dyDescent="0.2">
      <c r="E40" s="165"/>
      <c r="F40" s="165"/>
      <c r="H40" s="166"/>
      <c r="I40" s="166"/>
      <c r="J40" s="166"/>
      <c r="K40" s="167"/>
      <c r="L40" s="167"/>
      <c r="M40" s="167"/>
      <c r="N40" s="167"/>
      <c r="O40" s="167"/>
      <c r="P40" s="167"/>
      <c r="Q40" s="167"/>
      <c r="R40" s="167"/>
      <c r="S40" s="167"/>
      <c r="T40" s="167"/>
      <c r="U40" s="167"/>
      <c r="V40" s="167"/>
      <c r="W40" s="167"/>
      <c r="X40" s="167"/>
      <c r="Y40" s="167"/>
      <c r="Z40" s="167"/>
      <c r="AA40" s="167"/>
      <c r="AB40" s="167"/>
      <c r="AC40" s="167"/>
      <c r="AD40" s="170"/>
      <c r="AE40" s="167"/>
      <c r="AF40" s="167"/>
      <c r="AG40" s="167"/>
      <c r="AH40" s="167"/>
      <c r="AI40" s="167"/>
    </row>
    <row r="41" spans="5:35" x14ac:dyDescent="0.2">
      <c r="E41" s="165"/>
      <c r="F41" s="165"/>
      <c r="H41" s="166"/>
      <c r="I41" s="166"/>
      <c r="J41" s="166"/>
      <c r="K41" s="167"/>
      <c r="L41" s="167"/>
      <c r="M41" s="167"/>
      <c r="N41" s="167"/>
      <c r="O41" s="167"/>
      <c r="P41" s="167"/>
      <c r="Q41" s="167"/>
      <c r="R41" s="167"/>
      <c r="S41" s="167"/>
      <c r="T41" s="167"/>
      <c r="U41" s="167"/>
      <c r="V41" s="167"/>
      <c r="W41" s="167"/>
      <c r="X41" s="167"/>
      <c r="Y41" s="167"/>
      <c r="Z41" s="167"/>
      <c r="AA41" s="167"/>
      <c r="AB41" s="167"/>
      <c r="AC41" s="167"/>
      <c r="AD41" s="170"/>
      <c r="AE41" s="167"/>
      <c r="AF41" s="167"/>
      <c r="AG41" s="167"/>
      <c r="AH41" s="167"/>
      <c r="AI41" s="167"/>
    </row>
    <row r="42" spans="5:35" x14ac:dyDescent="0.2">
      <c r="E42" s="165"/>
      <c r="F42" s="165"/>
      <c r="H42" s="166"/>
      <c r="I42" s="166"/>
      <c r="J42" s="166"/>
      <c r="K42" s="167"/>
      <c r="L42" s="167"/>
      <c r="M42" s="167"/>
      <c r="N42" s="167"/>
      <c r="O42" s="167"/>
      <c r="P42" s="167"/>
      <c r="Q42" s="167"/>
      <c r="R42" s="167"/>
      <c r="S42" s="167"/>
      <c r="T42" s="167"/>
      <c r="U42" s="167"/>
      <c r="V42" s="167"/>
      <c r="W42" s="167"/>
      <c r="X42" s="167"/>
      <c r="Y42" s="167"/>
      <c r="Z42" s="167"/>
      <c r="AA42" s="167"/>
      <c r="AB42" s="167"/>
      <c r="AC42" s="167"/>
      <c r="AD42" s="170"/>
      <c r="AE42" s="167"/>
      <c r="AF42" s="167"/>
      <c r="AG42" s="167"/>
      <c r="AH42" s="167"/>
      <c r="AI42" s="167"/>
    </row>
    <row r="43" spans="5:35" x14ac:dyDescent="0.2">
      <c r="E43" s="165"/>
      <c r="F43" s="165"/>
      <c r="H43" s="166"/>
      <c r="I43" s="166"/>
      <c r="J43" s="166"/>
      <c r="K43" s="167"/>
      <c r="L43" s="167"/>
      <c r="M43" s="167"/>
      <c r="N43" s="167"/>
      <c r="O43" s="167"/>
      <c r="P43" s="167"/>
      <c r="Q43" s="167"/>
      <c r="R43" s="167"/>
      <c r="S43" s="167"/>
      <c r="T43" s="167"/>
      <c r="U43" s="167"/>
      <c r="V43" s="167"/>
      <c r="W43" s="167"/>
      <c r="X43" s="167"/>
      <c r="Y43" s="167"/>
      <c r="Z43" s="167"/>
      <c r="AA43" s="167"/>
      <c r="AB43" s="167"/>
      <c r="AC43" s="167"/>
      <c r="AD43" s="170"/>
      <c r="AE43" s="167"/>
      <c r="AF43" s="167"/>
      <c r="AG43" s="167"/>
      <c r="AH43" s="167"/>
      <c r="AI43" s="167"/>
    </row>
    <row r="44" spans="5:35" x14ac:dyDescent="0.2">
      <c r="E44" s="165"/>
      <c r="F44" s="165"/>
      <c r="H44" s="166"/>
      <c r="I44" s="166"/>
      <c r="J44" s="166"/>
      <c r="K44" s="167"/>
      <c r="L44" s="167"/>
      <c r="M44" s="167"/>
      <c r="N44" s="167"/>
      <c r="O44" s="167"/>
      <c r="P44" s="167"/>
      <c r="Q44" s="167"/>
      <c r="R44" s="167"/>
      <c r="S44" s="167"/>
      <c r="T44" s="167"/>
      <c r="U44" s="167"/>
      <c r="V44" s="167"/>
      <c r="W44" s="167"/>
      <c r="X44" s="167"/>
      <c r="Y44" s="167"/>
      <c r="Z44" s="167"/>
      <c r="AA44" s="167"/>
      <c r="AB44" s="167"/>
      <c r="AC44" s="167"/>
      <c r="AD44" s="170"/>
      <c r="AE44" s="167"/>
      <c r="AF44" s="167"/>
      <c r="AG44" s="167"/>
      <c r="AH44" s="167"/>
      <c r="AI44" s="167"/>
    </row>
    <row r="45" spans="5:35" x14ac:dyDescent="0.2">
      <c r="E45" s="165"/>
      <c r="F45" s="165"/>
      <c r="H45" s="166"/>
      <c r="I45" s="166"/>
      <c r="J45" s="166"/>
      <c r="K45" s="167"/>
      <c r="L45" s="167"/>
      <c r="M45" s="167"/>
      <c r="N45" s="167"/>
      <c r="O45" s="167"/>
      <c r="P45" s="167"/>
      <c r="Q45" s="167"/>
      <c r="R45" s="167"/>
      <c r="S45" s="167"/>
      <c r="T45" s="167"/>
      <c r="U45" s="167"/>
      <c r="V45" s="167"/>
      <c r="W45" s="167"/>
      <c r="X45" s="167"/>
      <c r="Y45" s="167"/>
      <c r="Z45" s="167"/>
      <c r="AA45" s="167"/>
      <c r="AB45" s="167"/>
      <c r="AC45" s="167"/>
      <c r="AD45" s="170"/>
      <c r="AE45" s="167"/>
      <c r="AF45" s="167"/>
      <c r="AG45" s="167"/>
      <c r="AH45" s="167"/>
      <c r="AI45" s="167"/>
    </row>
    <row r="46" spans="5:35" x14ac:dyDescent="0.2">
      <c r="E46" s="165"/>
      <c r="F46" s="165"/>
      <c r="H46" s="166"/>
      <c r="I46" s="166"/>
      <c r="J46" s="166"/>
      <c r="K46" s="167"/>
      <c r="L46" s="167"/>
      <c r="M46" s="167"/>
      <c r="N46" s="167"/>
      <c r="O46" s="167"/>
      <c r="P46" s="167"/>
      <c r="Q46" s="167"/>
      <c r="R46" s="167"/>
      <c r="S46" s="167"/>
      <c r="T46" s="167"/>
      <c r="U46" s="167"/>
      <c r="V46" s="167"/>
      <c r="W46" s="167"/>
      <c r="X46" s="167"/>
      <c r="Y46" s="167"/>
      <c r="Z46" s="167"/>
      <c r="AA46" s="167"/>
      <c r="AB46" s="167"/>
      <c r="AC46" s="167"/>
      <c r="AD46" s="170"/>
      <c r="AE46" s="167"/>
      <c r="AF46" s="167"/>
      <c r="AG46" s="167"/>
      <c r="AH46" s="167"/>
      <c r="AI46" s="167"/>
    </row>
    <row r="47" spans="5:35" x14ac:dyDescent="0.2">
      <c r="E47" s="165"/>
      <c r="F47" s="165"/>
      <c r="H47" s="166"/>
      <c r="I47" s="166"/>
      <c r="J47" s="166"/>
      <c r="K47" s="167"/>
      <c r="L47" s="167"/>
      <c r="M47" s="167"/>
      <c r="N47" s="167"/>
      <c r="O47" s="167"/>
      <c r="P47" s="167"/>
      <c r="Q47" s="167"/>
      <c r="R47" s="167"/>
      <c r="S47" s="167"/>
      <c r="T47" s="167"/>
      <c r="U47" s="167"/>
      <c r="V47" s="167"/>
      <c r="W47" s="167"/>
      <c r="X47" s="167"/>
      <c r="Y47" s="167"/>
      <c r="Z47" s="167"/>
      <c r="AA47" s="167"/>
      <c r="AB47" s="167"/>
      <c r="AC47" s="167"/>
      <c r="AD47" s="170"/>
      <c r="AE47" s="167"/>
      <c r="AF47" s="167"/>
      <c r="AG47" s="167"/>
      <c r="AH47" s="167"/>
      <c r="AI47" s="167"/>
    </row>
    <row r="48" spans="5:35" x14ac:dyDescent="0.2">
      <c r="E48" s="165"/>
      <c r="F48" s="165"/>
      <c r="H48" s="166"/>
      <c r="I48" s="166"/>
      <c r="J48" s="166"/>
      <c r="K48" s="167"/>
      <c r="L48" s="167"/>
      <c r="M48" s="167"/>
      <c r="N48" s="167"/>
      <c r="O48" s="167"/>
      <c r="P48" s="167"/>
      <c r="Q48" s="167"/>
      <c r="R48" s="167"/>
      <c r="S48" s="167"/>
      <c r="T48" s="167"/>
      <c r="U48" s="167"/>
      <c r="V48" s="167"/>
      <c r="W48" s="167"/>
      <c r="X48" s="167"/>
      <c r="Y48" s="167"/>
      <c r="Z48" s="167"/>
      <c r="AA48" s="167"/>
      <c r="AB48" s="167"/>
      <c r="AC48" s="167"/>
      <c r="AD48" s="170"/>
      <c r="AE48" s="167"/>
      <c r="AF48" s="167"/>
      <c r="AG48" s="167"/>
      <c r="AH48" s="167"/>
      <c r="AI48" s="167"/>
    </row>
    <row r="49" spans="5:35" x14ac:dyDescent="0.2">
      <c r="E49" s="165"/>
      <c r="F49" s="165"/>
      <c r="H49" s="166"/>
      <c r="I49" s="166"/>
      <c r="J49" s="166"/>
      <c r="K49" s="167"/>
      <c r="L49" s="167"/>
      <c r="M49" s="167"/>
      <c r="N49" s="167"/>
      <c r="O49" s="167"/>
      <c r="P49" s="167"/>
      <c r="Q49" s="167"/>
      <c r="R49" s="167"/>
      <c r="S49" s="167"/>
      <c r="T49" s="167"/>
      <c r="U49" s="167"/>
      <c r="V49" s="167"/>
      <c r="W49" s="167"/>
      <c r="X49" s="167"/>
      <c r="Y49" s="167"/>
      <c r="Z49" s="167"/>
      <c r="AA49" s="167"/>
      <c r="AB49" s="167"/>
      <c r="AC49" s="167"/>
      <c r="AD49" s="170"/>
      <c r="AE49" s="167"/>
      <c r="AF49" s="167"/>
      <c r="AG49" s="167"/>
      <c r="AH49" s="167"/>
      <c r="AI49" s="167"/>
    </row>
    <row r="50" spans="5:35" x14ac:dyDescent="0.2">
      <c r="E50" s="165"/>
      <c r="F50" s="165"/>
      <c r="H50" s="166"/>
      <c r="I50" s="166"/>
      <c r="J50" s="166"/>
      <c r="K50" s="167"/>
      <c r="L50" s="167"/>
      <c r="M50" s="167"/>
      <c r="N50" s="167"/>
      <c r="O50" s="167"/>
      <c r="P50" s="167"/>
      <c r="Q50" s="167"/>
      <c r="R50" s="167"/>
      <c r="S50" s="167"/>
      <c r="T50" s="167"/>
      <c r="U50" s="167"/>
      <c r="V50" s="167"/>
      <c r="W50" s="167"/>
      <c r="X50" s="167"/>
      <c r="Y50" s="167"/>
      <c r="Z50" s="167"/>
      <c r="AA50" s="167"/>
      <c r="AB50" s="167"/>
      <c r="AC50" s="167"/>
      <c r="AD50" s="170"/>
      <c r="AE50" s="167"/>
      <c r="AF50" s="167"/>
      <c r="AG50" s="167"/>
      <c r="AH50" s="167"/>
      <c r="AI50" s="167"/>
    </row>
    <row r="51" spans="5:35" x14ac:dyDescent="0.2">
      <c r="E51" s="165"/>
      <c r="F51" s="165"/>
      <c r="H51" s="166"/>
      <c r="I51" s="166"/>
      <c r="J51" s="166"/>
      <c r="K51" s="167"/>
      <c r="L51" s="167"/>
      <c r="M51" s="167"/>
      <c r="N51" s="167"/>
      <c r="O51" s="167"/>
      <c r="P51" s="167"/>
      <c r="Q51" s="167"/>
      <c r="R51" s="167"/>
      <c r="S51" s="167"/>
      <c r="T51" s="167"/>
      <c r="U51" s="167"/>
      <c r="V51" s="167"/>
      <c r="W51" s="167"/>
      <c r="X51" s="167"/>
      <c r="Y51" s="167"/>
      <c r="Z51" s="167"/>
      <c r="AA51" s="167"/>
      <c r="AB51" s="167"/>
      <c r="AC51" s="167"/>
      <c r="AD51" s="170"/>
      <c r="AE51" s="167"/>
      <c r="AF51" s="167"/>
      <c r="AG51" s="167"/>
      <c r="AH51" s="167"/>
      <c r="AI51" s="167"/>
    </row>
    <row r="52" spans="5:35" x14ac:dyDescent="0.2">
      <c r="E52" s="165"/>
      <c r="F52" s="165"/>
      <c r="H52" s="166"/>
      <c r="I52" s="166"/>
      <c r="J52" s="166"/>
      <c r="K52" s="167"/>
      <c r="L52" s="167"/>
      <c r="M52" s="167"/>
      <c r="N52" s="167"/>
      <c r="O52" s="167"/>
      <c r="P52" s="167"/>
      <c r="Q52" s="167"/>
      <c r="R52" s="167"/>
      <c r="S52" s="167"/>
      <c r="T52" s="167"/>
      <c r="U52" s="167"/>
      <c r="V52" s="167"/>
      <c r="W52" s="167"/>
      <c r="X52" s="167"/>
      <c r="Y52" s="167"/>
      <c r="Z52" s="167"/>
      <c r="AA52" s="167"/>
      <c r="AB52" s="167"/>
      <c r="AC52" s="167"/>
      <c r="AD52" s="170"/>
      <c r="AE52" s="167"/>
      <c r="AF52" s="167"/>
      <c r="AG52" s="167"/>
      <c r="AH52" s="167"/>
      <c r="AI52" s="167"/>
    </row>
    <row r="53" spans="5:35" x14ac:dyDescent="0.2">
      <c r="E53" s="165"/>
      <c r="F53" s="165"/>
      <c r="H53" s="166"/>
      <c r="I53" s="166"/>
      <c r="J53" s="166"/>
      <c r="K53" s="167"/>
      <c r="L53" s="167"/>
      <c r="M53" s="167"/>
      <c r="N53" s="167"/>
      <c r="O53" s="167"/>
      <c r="P53" s="167"/>
      <c r="Q53" s="167"/>
      <c r="R53" s="167"/>
      <c r="S53" s="167"/>
      <c r="T53" s="167"/>
      <c r="U53" s="167"/>
      <c r="V53" s="167"/>
      <c r="W53" s="167"/>
      <c r="X53" s="167"/>
      <c r="Y53" s="167"/>
      <c r="Z53" s="167"/>
      <c r="AA53" s="167"/>
      <c r="AB53" s="167"/>
      <c r="AC53" s="167"/>
      <c r="AD53" s="170"/>
      <c r="AE53" s="167"/>
      <c r="AF53" s="167"/>
      <c r="AG53" s="167"/>
      <c r="AH53" s="167"/>
      <c r="AI53" s="167"/>
    </row>
    <row r="54" spans="5:35" x14ac:dyDescent="0.2">
      <c r="E54" s="165"/>
      <c r="F54" s="165"/>
      <c r="H54" s="166"/>
      <c r="I54" s="166"/>
      <c r="J54" s="166"/>
      <c r="K54" s="167"/>
      <c r="L54" s="167"/>
      <c r="M54" s="167"/>
      <c r="N54" s="167"/>
      <c r="O54" s="167"/>
      <c r="P54" s="167"/>
      <c r="Q54" s="167"/>
      <c r="R54" s="167"/>
      <c r="S54" s="167"/>
      <c r="T54" s="167"/>
      <c r="U54" s="167"/>
      <c r="V54" s="167"/>
      <c r="W54" s="167"/>
      <c r="X54" s="167"/>
      <c r="Y54" s="167"/>
      <c r="Z54" s="167"/>
      <c r="AA54" s="167"/>
      <c r="AB54" s="167"/>
      <c r="AC54" s="167"/>
      <c r="AD54" s="170"/>
      <c r="AE54" s="167"/>
      <c r="AF54" s="167"/>
      <c r="AG54" s="167"/>
      <c r="AH54" s="167"/>
      <c r="AI54" s="167"/>
    </row>
    <row r="55" spans="5:35" x14ac:dyDescent="0.2">
      <c r="E55" s="165"/>
      <c r="F55" s="165"/>
      <c r="H55" s="166"/>
      <c r="I55" s="166"/>
      <c r="J55" s="166"/>
      <c r="K55" s="167"/>
      <c r="L55" s="167"/>
      <c r="M55" s="167"/>
      <c r="N55" s="167"/>
      <c r="O55" s="167"/>
      <c r="P55" s="167"/>
      <c r="Q55" s="167"/>
      <c r="R55" s="167"/>
      <c r="S55" s="167"/>
      <c r="T55" s="167"/>
      <c r="U55" s="167"/>
      <c r="V55" s="167"/>
      <c r="W55" s="167"/>
      <c r="X55" s="167"/>
      <c r="Y55" s="167"/>
      <c r="Z55" s="167"/>
      <c r="AA55" s="167"/>
      <c r="AB55" s="167"/>
      <c r="AC55" s="167"/>
      <c r="AD55" s="170"/>
      <c r="AE55" s="167"/>
      <c r="AF55" s="167"/>
      <c r="AG55" s="167"/>
      <c r="AH55" s="167"/>
      <c r="AI55" s="167"/>
    </row>
    <row r="56" spans="5:35" x14ac:dyDescent="0.2">
      <c r="E56" s="165"/>
      <c r="F56" s="165"/>
      <c r="H56" s="166"/>
      <c r="I56" s="166"/>
      <c r="J56" s="166"/>
      <c r="K56" s="167"/>
      <c r="L56" s="167"/>
      <c r="M56" s="167"/>
      <c r="N56" s="167"/>
      <c r="O56" s="167"/>
      <c r="P56" s="167"/>
      <c r="Q56" s="167"/>
      <c r="R56" s="167"/>
      <c r="S56" s="167"/>
      <c r="T56" s="167"/>
      <c r="U56" s="167"/>
      <c r="V56" s="167"/>
      <c r="W56" s="167"/>
      <c r="X56" s="167"/>
      <c r="Y56" s="167"/>
      <c r="Z56" s="167"/>
      <c r="AA56" s="167"/>
      <c r="AB56" s="167"/>
      <c r="AC56" s="167"/>
      <c r="AD56" s="170"/>
      <c r="AE56" s="167"/>
      <c r="AF56" s="167"/>
      <c r="AG56" s="167"/>
      <c r="AH56" s="167"/>
      <c r="AI56" s="167"/>
    </row>
    <row r="57" spans="5:35" x14ac:dyDescent="0.2">
      <c r="E57" s="165"/>
      <c r="F57" s="165"/>
      <c r="H57" s="166"/>
      <c r="I57" s="166"/>
      <c r="J57" s="166"/>
      <c r="K57" s="167"/>
      <c r="L57" s="167"/>
      <c r="M57" s="167"/>
      <c r="N57" s="167"/>
      <c r="O57" s="167"/>
      <c r="P57" s="167"/>
      <c r="Q57" s="167"/>
      <c r="R57" s="167"/>
      <c r="S57" s="167"/>
      <c r="T57" s="167"/>
      <c r="U57" s="167"/>
      <c r="V57" s="167"/>
      <c r="W57" s="167"/>
      <c r="X57" s="167"/>
      <c r="Y57" s="167"/>
      <c r="Z57" s="167"/>
      <c r="AA57" s="167"/>
      <c r="AB57" s="167"/>
      <c r="AC57" s="167"/>
      <c r="AD57" s="170"/>
      <c r="AE57" s="167"/>
      <c r="AF57" s="167"/>
      <c r="AG57" s="167"/>
      <c r="AH57" s="167"/>
      <c r="AI57" s="167"/>
    </row>
    <row r="58" spans="5:35" x14ac:dyDescent="0.2">
      <c r="E58" s="165"/>
      <c r="F58" s="165"/>
      <c r="H58" s="166"/>
      <c r="I58" s="166"/>
      <c r="J58" s="166"/>
      <c r="K58" s="167"/>
      <c r="L58" s="167"/>
      <c r="M58" s="167"/>
      <c r="N58" s="167"/>
      <c r="O58" s="167"/>
      <c r="P58" s="167"/>
      <c r="Q58" s="167"/>
      <c r="R58" s="167"/>
      <c r="S58" s="167"/>
      <c r="T58" s="167"/>
      <c r="U58" s="167"/>
      <c r="V58" s="167"/>
      <c r="W58" s="167"/>
      <c r="X58" s="167"/>
      <c r="Y58" s="167"/>
      <c r="Z58" s="167"/>
      <c r="AA58" s="167"/>
      <c r="AB58" s="167"/>
      <c r="AC58" s="167"/>
      <c r="AD58" s="170"/>
      <c r="AE58" s="167"/>
      <c r="AF58" s="167"/>
      <c r="AG58" s="167"/>
      <c r="AH58" s="167"/>
      <c r="AI58" s="167"/>
    </row>
    <row r="59" spans="5:35" x14ac:dyDescent="0.2">
      <c r="E59" s="165"/>
      <c r="F59" s="165"/>
      <c r="H59" s="166"/>
      <c r="I59" s="166"/>
      <c r="J59" s="166"/>
      <c r="K59" s="167"/>
      <c r="L59" s="167"/>
      <c r="M59" s="167"/>
      <c r="N59" s="167"/>
      <c r="O59" s="167"/>
      <c r="P59" s="167"/>
      <c r="Q59" s="167"/>
      <c r="R59" s="167"/>
      <c r="S59" s="167"/>
      <c r="T59" s="167"/>
      <c r="U59" s="167"/>
      <c r="V59" s="167"/>
      <c r="W59" s="167"/>
      <c r="X59" s="167"/>
      <c r="Y59" s="167"/>
      <c r="Z59" s="167"/>
      <c r="AA59" s="167"/>
      <c r="AB59" s="167"/>
      <c r="AC59" s="167"/>
      <c r="AD59" s="170"/>
      <c r="AE59" s="167"/>
      <c r="AF59" s="167"/>
      <c r="AG59" s="167"/>
      <c r="AH59" s="167"/>
      <c r="AI59" s="167"/>
    </row>
    <row r="60" spans="5:35" x14ac:dyDescent="0.2">
      <c r="E60" s="165"/>
      <c r="F60" s="165"/>
      <c r="H60" s="166"/>
      <c r="I60" s="166"/>
      <c r="J60" s="166"/>
      <c r="K60" s="167"/>
      <c r="L60" s="167"/>
      <c r="M60" s="167"/>
      <c r="N60" s="167"/>
      <c r="O60" s="167"/>
      <c r="P60" s="167"/>
      <c r="Q60" s="167"/>
      <c r="R60" s="167"/>
      <c r="S60" s="167"/>
      <c r="T60" s="167"/>
      <c r="U60" s="167"/>
      <c r="V60" s="167"/>
      <c r="W60" s="167"/>
      <c r="X60" s="167"/>
      <c r="Y60" s="167"/>
      <c r="Z60" s="167"/>
      <c r="AA60" s="167"/>
      <c r="AB60" s="167"/>
      <c r="AC60" s="167"/>
      <c r="AD60" s="170"/>
      <c r="AE60" s="167"/>
      <c r="AF60" s="167"/>
      <c r="AG60" s="167"/>
      <c r="AH60" s="167"/>
      <c r="AI60" s="167"/>
    </row>
    <row r="61" spans="5:35" x14ac:dyDescent="0.2">
      <c r="E61" s="165"/>
      <c r="F61" s="165"/>
      <c r="H61" s="166"/>
      <c r="I61" s="166"/>
      <c r="J61" s="166"/>
      <c r="K61" s="167"/>
      <c r="L61" s="167"/>
      <c r="M61" s="167"/>
      <c r="N61" s="167"/>
      <c r="O61" s="167"/>
      <c r="P61" s="167"/>
      <c r="Q61" s="167"/>
      <c r="R61" s="167"/>
      <c r="S61" s="167"/>
      <c r="T61" s="167"/>
      <c r="U61" s="167"/>
      <c r="V61" s="167"/>
      <c r="W61" s="167"/>
      <c r="X61" s="167"/>
      <c r="Y61" s="167"/>
      <c r="Z61" s="167"/>
      <c r="AA61" s="167"/>
      <c r="AB61" s="167"/>
      <c r="AC61" s="167"/>
      <c r="AD61" s="170"/>
      <c r="AE61" s="167"/>
      <c r="AF61" s="167"/>
      <c r="AG61" s="167"/>
      <c r="AH61" s="167"/>
      <c r="AI61" s="167"/>
    </row>
    <row r="62" spans="5:35" x14ac:dyDescent="0.2">
      <c r="E62" s="165"/>
      <c r="F62" s="165"/>
      <c r="H62" s="166"/>
      <c r="I62" s="166"/>
      <c r="J62" s="166"/>
      <c r="K62" s="167"/>
      <c r="L62" s="167"/>
      <c r="M62" s="167"/>
      <c r="N62" s="167"/>
      <c r="O62" s="167"/>
      <c r="P62" s="167"/>
      <c r="Q62" s="167"/>
      <c r="R62" s="167"/>
      <c r="S62" s="167"/>
      <c r="T62" s="167"/>
      <c r="U62" s="167"/>
      <c r="V62" s="167"/>
      <c r="W62" s="167"/>
      <c r="X62" s="167"/>
      <c r="Y62" s="167"/>
      <c r="Z62" s="167"/>
      <c r="AA62" s="167"/>
      <c r="AB62" s="167"/>
      <c r="AC62" s="167"/>
      <c r="AD62" s="170"/>
      <c r="AE62" s="167"/>
      <c r="AF62" s="167"/>
      <c r="AG62" s="167"/>
      <c r="AH62" s="167"/>
      <c r="AI62" s="167"/>
    </row>
    <row r="63" spans="5:35" x14ac:dyDescent="0.2">
      <c r="E63" s="165"/>
      <c r="F63" s="165"/>
      <c r="H63" s="166"/>
      <c r="I63" s="166"/>
      <c r="J63" s="166"/>
      <c r="K63" s="167"/>
      <c r="L63" s="167"/>
      <c r="M63" s="167"/>
      <c r="N63" s="167"/>
      <c r="O63" s="167"/>
      <c r="P63" s="167"/>
      <c r="Q63" s="167"/>
      <c r="R63" s="167"/>
      <c r="S63" s="167"/>
      <c r="T63" s="167"/>
      <c r="U63" s="167"/>
      <c r="V63" s="167"/>
      <c r="W63" s="167"/>
      <c r="X63" s="167"/>
      <c r="Y63" s="167"/>
      <c r="Z63" s="167"/>
      <c r="AA63" s="167"/>
      <c r="AB63" s="167"/>
      <c r="AC63" s="167"/>
      <c r="AD63" s="170"/>
      <c r="AE63" s="167"/>
      <c r="AF63" s="167"/>
      <c r="AG63" s="167"/>
      <c r="AH63" s="167"/>
      <c r="AI63" s="167"/>
    </row>
    <row r="64" spans="5:35" x14ac:dyDescent="0.2">
      <c r="E64" s="165"/>
      <c r="F64" s="165"/>
      <c r="H64" s="166"/>
      <c r="I64" s="166"/>
      <c r="J64" s="166"/>
      <c r="K64" s="167"/>
      <c r="L64" s="167"/>
      <c r="M64" s="167"/>
      <c r="N64" s="167"/>
      <c r="O64" s="167"/>
      <c r="P64" s="167"/>
      <c r="Q64" s="167"/>
      <c r="R64" s="167"/>
      <c r="S64" s="167"/>
      <c r="T64" s="167"/>
      <c r="U64" s="167"/>
      <c r="V64" s="167"/>
      <c r="W64" s="167"/>
      <c r="X64" s="167"/>
      <c r="Y64" s="167"/>
      <c r="Z64" s="167"/>
      <c r="AA64" s="167"/>
      <c r="AB64" s="167"/>
      <c r="AC64" s="167"/>
      <c r="AD64" s="170"/>
      <c r="AE64" s="167"/>
      <c r="AF64" s="167"/>
      <c r="AG64" s="167"/>
      <c r="AH64" s="167"/>
      <c r="AI64" s="167"/>
    </row>
    <row r="65" spans="5:35" x14ac:dyDescent="0.2">
      <c r="E65" s="165"/>
      <c r="F65" s="165"/>
      <c r="H65" s="166"/>
      <c r="I65" s="166"/>
      <c r="J65" s="166"/>
      <c r="K65" s="167"/>
      <c r="L65" s="167"/>
      <c r="M65" s="167"/>
      <c r="N65" s="167"/>
      <c r="O65" s="167"/>
      <c r="P65" s="167"/>
      <c r="Q65" s="167"/>
      <c r="R65" s="167"/>
      <c r="S65" s="167"/>
      <c r="T65" s="167"/>
      <c r="U65" s="167"/>
      <c r="V65" s="167"/>
      <c r="W65" s="167"/>
      <c r="X65" s="167"/>
      <c r="Y65" s="167"/>
      <c r="Z65" s="167"/>
      <c r="AA65" s="167"/>
      <c r="AB65" s="167"/>
      <c r="AC65" s="167"/>
      <c r="AD65" s="170"/>
      <c r="AE65" s="167"/>
      <c r="AF65" s="167"/>
      <c r="AG65" s="167"/>
      <c r="AH65" s="167"/>
      <c r="AI65" s="167"/>
    </row>
    <row r="66" spans="5:35" x14ac:dyDescent="0.2">
      <c r="E66" s="165"/>
      <c r="F66" s="165"/>
      <c r="H66" s="166"/>
      <c r="I66" s="166"/>
      <c r="J66" s="166"/>
      <c r="K66" s="167"/>
      <c r="L66" s="167"/>
      <c r="M66" s="167"/>
      <c r="N66" s="167"/>
      <c r="O66" s="167"/>
      <c r="P66" s="167"/>
      <c r="Q66" s="167"/>
      <c r="R66" s="167"/>
      <c r="S66" s="167"/>
      <c r="T66" s="167"/>
      <c r="U66" s="167"/>
      <c r="V66" s="167"/>
      <c r="W66" s="167"/>
      <c r="X66" s="167"/>
      <c r="Y66" s="167"/>
      <c r="Z66" s="167"/>
      <c r="AA66" s="167"/>
      <c r="AB66" s="167"/>
      <c r="AC66" s="167"/>
      <c r="AD66" s="170"/>
      <c r="AE66" s="167"/>
      <c r="AF66" s="167"/>
      <c r="AG66" s="167"/>
      <c r="AH66" s="167"/>
      <c r="AI66" s="167"/>
    </row>
    <row r="67" spans="5:35" x14ac:dyDescent="0.2">
      <c r="E67" s="165"/>
      <c r="F67" s="165"/>
      <c r="H67" s="166"/>
      <c r="I67" s="166"/>
      <c r="J67" s="166"/>
      <c r="K67" s="167"/>
      <c r="L67" s="167"/>
      <c r="M67" s="167"/>
      <c r="N67" s="167"/>
      <c r="O67" s="167"/>
      <c r="P67" s="167"/>
      <c r="Q67" s="167"/>
      <c r="R67" s="167"/>
      <c r="S67" s="167"/>
      <c r="T67" s="167"/>
      <c r="U67" s="167"/>
      <c r="V67" s="167"/>
      <c r="W67" s="167"/>
      <c r="X67" s="167"/>
      <c r="Y67" s="167"/>
      <c r="Z67" s="167"/>
      <c r="AA67" s="167"/>
      <c r="AB67" s="167"/>
      <c r="AC67" s="167"/>
      <c r="AD67" s="170"/>
      <c r="AE67" s="167"/>
      <c r="AF67" s="167"/>
      <c r="AG67" s="167"/>
      <c r="AH67" s="167"/>
      <c r="AI67" s="167"/>
    </row>
    <row r="68" spans="5:35" x14ac:dyDescent="0.2">
      <c r="E68" s="165"/>
      <c r="F68" s="165"/>
      <c r="H68" s="166"/>
      <c r="I68" s="166"/>
      <c r="J68" s="166"/>
      <c r="K68" s="167"/>
      <c r="L68" s="167"/>
      <c r="M68" s="167"/>
      <c r="N68" s="167"/>
      <c r="O68" s="167"/>
      <c r="P68" s="167"/>
      <c r="Q68" s="167"/>
      <c r="R68" s="167"/>
      <c r="S68" s="167"/>
      <c r="T68" s="167"/>
      <c r="U68" s="167"/>
      <c r="V68" s="167"/>
      <c r="W68" s="167"/>
      <c r="X68" s="167"/>
      <c r="Y68" s="167"/>
      <c r="Z68" s="167"/>
      <c r="AA68" s="167"/>
      <c r="AB68" s="167"/>
      <c r="AC68" s="167"/>
      <c r="AD68" s="170"/>
      <c r="AE68" s="167"/>
      <c r="AF68" s="167"/>
      <c r="AG68" s="167"/>
      <c r="AH68" s="167"/>
      <c r="AI68" s="167"/>
    </row>
    <row r="69" spans="5:35" x14ac:dyDescent="0.2">
      <c r="E69" s="165"/>
      <c r="F69" s="165"/>
      <c r="H69" s="166"/>
      <c r="I69" s="166"/>
      <c r="J69" s="166"/>
      <c r="K69" s="167"/>
      <c r="L69" s="167"/>
      <c r="M69" s="167"/>
      <c r="N69" s="167"/>
      <c r="O69" s="167"/>
      <c r="P69" s="167"/>
      <c r="Q69" s="167"/>
      <c r="R69" s="167"/>
      <c r="S69" s="167"/>
      <c r="T69" s="167"/>
      <c r="U69" s="167"/>
      <c r="V69" s="167"/>
      <c r="W69" s="167"/>
      <c r="X69" s="167"/>
      <c r="Y69" s="167"/>
      <c r="Z69" s="167"/>
      <c r="AA69" s="167"/>
      <c r="AB69" s="167"/>
      <c r="AC69" s="167"/>
      <c r="AD69" s="170"/>
      <c r="AE69" s="167"/>
      <c r="AF69" s="167"/>
      <c r="AG69" s="167"/>
      <c r="AH69" s="167"/>
      <c r="AI69" s="167"/>
    </row>
    <row r="70" spans="5:35" x14ac:dyDescent="0.2">
      <c r="E70" s="165"/>
      <c r="F70" s="165"/>
      <c r="H70" s="166"/>
      <c r="I70" s="166"/>
      <c r="J70" s="166"/>
      <c r="K70" s="167"/>
      <c r="L70" s="167"/>
      <c r="M70" s="167"/>
      <c r="N70" s="167"/>
      <c r="O70" s="167"/>
      <c r="P70" s="167"/>
      <c r="Q70" s="167"/>
      <c r="R70" s="167"/>
      <c r="S70" s="167"/>
      <c r="T70" s="167"/>
      <c r="U70" s="167"/>
      <c r="V70" s="167"/>
      <c r="W70" s="167"/>
      <c r="X70" s="167"/>
      <c r="Y70" s="167"/>
      <c r="Z70" s="167"/>
      <c r="AA70" s="167"/>
      <c r="AB70" s="167"/>
      <c r="AC70" s="167"/>
      <c r="AD70" s="170"/>
      <c r="AE70" s="167"/>
      <c r="AF70" s="167"/>
      <c r="AG70" s="167"/>
      <c r="AH70" s="167"/>
      <c r="AI70" s="167"/>
    </row>
    <row r="71" spans="5:35" x14ac:dyDescent="0.2">
      <c r="E71" s="165"/>
      <c r="F71" s="165"/>
      <c r="H71" s="166"/>
      <c r="I71" s="166"/>
      <c r="J71" s="166"/>
      <c r="K71" s="167"/>
      <c r="L71" s="167"/>
      <c r="M71" s="167"/>
      <c r="N71" s="167"/>
      <c r="O71" s="167"/>
      <c r="P71" s="167"/>
      <c r="Q71" s="167"/>
      <c r="R71" s="167"/>
      <c r="S71" s="167"/>
      <c r="T71" s="167"/>
      <c r="U71" s="167"/>
      <c r="V71" s="167"/>
      <c r="W71" s="167"/>
      <c r="X71" s="167"/>
      <c r="Y71" s="167"/>
      <c r="Z71" s="167"/>
      <c r="AA71" s="167"/>
      <c r="AB71" s="167"/>
      <c r="AC71" s="167"/>
      <c r="AD71" s="170"/>
      <c r="AE71" s="167"/>
      <c r="AF71" s="167"/>
      <c r="AG71" s="167"/>
      <c r="AH71" s="167"/>
      <c r="AI71" s="167"/>
    </row>
    <row r="72" spans="5:35" x14ac:dyDescent="0.2">
      <c r="E72" s="165"/>
      <c r="F72" s="165"/>
      <c r="H72" s="166"/>
      <c r="I72" s="166"/>
      <c r="J72" s="166"/>
      <c r="K72" s="167"/>
      <c r="L72" s="167"/>
      <c r="M72" s="167"/>
      <c r="N72" s="167"/>
      <c r="O72" s="167"/>
      <c r="P72" s="167"/>
      <c r="Q72" s="167"/>
      <c r="R72" s="167"/>
      <c r="S72" s="167"/>
      <c r="T72" s="167"/>
      <c r="U72" s="167"/>
      <c r="V72" s="167"/>
      <c r="W72" s="167"/>
      <c r="X72" s="167"/>
      <c r="Y72" s="167"/>
      <c r="Z72" s="167"/>
      <c r="AA72" s="167"/>
      <c r="AB72" s="167"/>
      <c r="AC72" s="167"/>
      <c r="AD72" s="170"/>
      <c r="AE72" s="167"/>
      <c r="AF72" s="167"/>
      <c r="AG72" s="167"/>
      <c r="AH72" s="167"/>
      <c r="AI72" s="167"/>
    </row>
    <row r="73" spans="5:35" x14ac:dyDescent="0.2">
      <c r="E73" s="165"/>
      <c r="F73" s="165"/>
      <c r="H73" s="166"/>
      <c r="I73" s="166"/>
      <c r="J73" s="166"/>
      <c r="K73" s="167"/>
      <c r="L73" s="167"/>
      <c r="M73" s="167"/>
      <c r="N73" s="167"/>
      <c r="O73" s="167"/>
      <c r="P73" s="167"/>
      <c r="Q73" s="167"/>
      <c r="R73" s="167"/>
      <c r="S73" s="167"/>
      <c r="T73" s="167"/>
      <c r="U73" s="167"/>
      <c r="V73" s="167"/>
      <c r="W73" s="167"/>
      <c r="X73" s="167"/>
      <c r="Y73" s="167"/>
      <c r="Z73" s="167"/>
      <c r="AA73" s="167"/>
      <c r="AB73" s="167"/>
      <c r="AC73" s="167"/>
      <c r="AD73" s="170"/>
      <c r="AE73" s="167"/>
      <c r="AF73" s="167"/>
      <c r="AG73" s="167"/>
      <c r="AH73" s="167"/>
      <c r="AI73" s="167"/>
    </row>
    <row r="74" spans="5:35" x14ac:dyDescent="0.2">
      <c r="E74" s="165"/>
      <c r="F74" s="165"/>
      <c r="H74" s="166"/>
      <c r="I74" s="166"/>
      <c r="J74" s="166"/>
      <c r="K74" s="167"/>
      <c r="L74" s="167"/>
      <c r="M74" s="167"/>
      <c r="N74" s="167"/>
      <c r="O74" s="167"/>
      <c r="P74" s="167"/>
      <c r="Q74" s="167"/>
      <c r="R74" s="167"/>
      <c r="S74" s="167"/>
      <c r="T74" s="167"/>
      <c r="U74" s="167"/>
      <c r="V74" s="167"/>
      <c r="W74" s="167"/>
      <c r="X74" s="167"/>
      <c r="Y74" s="167"/>
      <c r="Z74" s="167"/>
      <c r="AA74" s="167"/>
      <c r="AB74" s="167"/>
      <c r="AC74" s="167"/>
      <c r="AD74" s="170"/>
      <c r="AE74" s="167"/>
      <c r="AF74" s="167"/>
      <c r="AG74" s="167"/>
      <c r="AH74" s="167"/>
      <c r="AI74" s="167"/>
    </row>
    <row r="75" spans="5:35" x14ac:dyDescent="0.2">
      <c r="E75" s="165"/>
      <c r="F75" s="165"/>
      <c r="H75" s="166"/>
      <c r="I75" s="166"/>
      <c r="J75" s="166"/>
      <c r="K75" s="167"/>
      <c r="L75" s="167"/>
      <c r="M75" s="167"/>
      <c r="N75" s="167"/>
      <c r="O75" s="167"/>
      <c r="P75" s="167"/>
      <c r="Q75" s="167"/>
      <c r="R75" s="167"/>
      <c r="S75" s="167"/>
      <c r="T75" s="167"/>
      <c r="U75" s="167"/>
      <c r="V75" s="167"/>
      <c r="W75" s="167"/>
      <c r="X75" s="167"/>
      <c r="Y75" s="167"/>
      <c r="Z75" s="167"/>
      <c r="AA75" s="167"/>
      <c r="AB75" s="167"/>
      <c r="AC75" s="167"/>
      <c r="AD75" s="170"/>
      <c r="AE75" s="167"/>
      <c r="AF75" s="167"/>
      <c r="AG75" s="167"/>
      <c r="AH75" s="167"/>
      <c r="AI75" s="167"/>
    </row>
    <row r="76" spans="5:35" x14ac:dyDescent="0.2">
      <c r="E76" s="165"/>
      <c r="F76" s="165"/>
      <c r="H76" s="166"/>
      <c r="I76" s="166"/>
      <c r="J76" s="166"/>
      <c r="K76" s="167"/>
      <c r="L76" s="167"/>
      <c r="M76" s="167"/>
      <c r="N76" s="167"/>
      <c r="O76" s="167"/>
      <c r="P76" s="167"/>
      <c r="Q76" s="167"/>
      <c r="R76" s="167"/>
      <c r="S76" s="167"/>
      <c r="T76" s="167"/>
      <c r="U76" s="167"/>
      <c r="V76" s="167"/>
      <c r="W76" s="167"/>
      <c r="X76" s="167"/>
      <c r="Y76" s="167"/>
      <c r="Z76" s="167"/>
      <c r="AA76" s="167"/>
      <c r="AB76" s="167"/>
      <c r="AC76" s="167"/>
      <c r="AD76" s="170"/>
      <c r="AE76" s="167"/>
      <c r="AF76" s="167"/>
      <c r="AG76" s="167"/>
      <c r="AH76" s="167"/>
      <c r="AI76" s="167"/>
    </row>
    <row r="77" spans="5:35" x14ac:dyDescent="0.2">
      <c r="E77" s="165"/>
      <c r="F77" s="165"/>
      <c r="H77" s="166"/>
      <c r="I77" s="166"/>
      <c r="J77" s="166"/>
      <c r="K77" s="167"/>
      <c r="L77" s="167"/>
      <c r="M77" s="167"/>
      <c r="N77" s="167"/>
      <c r="O77" s="167"/>
      <c r="P77" s="167"/>
      <c r="Q77" s="167"/>
      <c r="R77" s="167"/>
      <c r="S77" s="167"/>
      <c r="T77" s="167"/>
      <c r="U77" s="167"/>
      <c r="V77" s="167"/>
      <c r="W77" s="167"/>
      <c r="X77" s="167"/>
      <c r="Y77" s="167"/>
      <c r="Z77" s="167"/>
      <c r="AA77" s="167"/>
      <c r="AB77" s="167"/>
      <c r="AC77" s="167"/>
      <c r="AD77" s="170"/>
      <c r="AE77" s="167"/>
      <c r="AF77" s="167"/>
      <c r="AG77" s="167"/>
      <c r="AH77" s="167"/>
      <c r="AI77" s="167"/>
    </row>
    <row r="78" spans="5:35" x14ac:dyDescent="0.2">
      <c r="E78" s="165"/>
      <c r="F78" s="165"/>
      <c r="H78" s="166"/>
      <c r="I78" s="166"/>
      <c r="J78" s="166"/>
      <c r="K78" s="167"/>
      <c r="L78" s="167"/>
      <c r="M78" s="167"/>
      <c r="N78" s="167"/>
      <c r="O78" s="167"/>
      <c r="P78" s="167"/>
      <c r="Q78" s="167"/>
      <c r="R78" s="167"/>
      <c r="S78" s="167"/>
      <c r="T78" s="167"/>
      <c r="U78" s="167"/>
      <c r="V78" s="167"/>
      <c r="W78" s="167"/>
      <c r="X78" s="167"/>
      <c r="Y78" s="167"/>
      <c r="Z78" s="167"/>
      <c r="AA78" s="167"/>
      <c r="AB78" s="167"/>
      <c r="AC78" s="167"/>
      <c r="AD78" s="170"/>
      <c r="AE78" s="167"/>
      <c r="AF78" s="167"/>
      <c r="AG78" s="167"/>
      <c r="AH78" s="167"/>
      <c r="AI78" s="167"/>
    </row>
    <row r="79" spans="5:35" x14ac:dyDescent="0.2">
      <c r="E79" s="165"/>
      <c r="F79" s="165"/>
      <c r="H79" s="166"/>
      <c r="I79" s="166"/>
      <c r="J79" s="166"/>
      <c r="K79" s="167"/>
      <c r="L79" s="167"/>
      <c r="M79" s="167"/>
      <c r="N79" s="167"/>
      <c r="O79" s="167"/>
      <c r="P79" s="167"/>
      <c r="Q79" s="167"/>
      <c r="R79" s="167"/>
      <c r="S79" s="167"/>
      <c r="T79" s="167"/>
      <c r="U79" s="167"/>
      <c r="V79" s="167"/>
      <c r="W79" s="167"/>
      <c r="X79" s="167"/>
      <c r="Y79" s="167"/>
      <c r="Z79" s="167"/>
      <c r="AA79" s="167"/>
      <c r="AB79" s="167"/>
      <c r="AC79" s="167"/>
      <c r="AD79" s="170"/>
      <c r="AE79" s="167"/>
      <c r="AF79" s="167"/>
      <c r="AG79" s="167"/>
      <c r="AH79" s="167"/>
      <c r="AI79" s="167"/>
    </row>
    <row r="80" spans="5:35" x14ac:dyDescent="0.2">
      <c r="E80" s="165"/>
      <c r="F80" s="165"/>
      <c r="H80" s="166"/>
      <c r="I80" s="166"/>
      <c r="J80" s="166"/>
      <c r="K80" s="167"/>
      <c r="L80" s="167"/>
      <c r="M80" s="167"/>
      <c r="N80" s="167"/>
      <c r="O80" s="167"/>
      <c r="P80" s="167"/>
      <c r="Q80" s="167"/>
      <c r="R80" s="167"/>
      <c r="S80" s="167"/>
      <c r="T80" s="167"/>
      <c r="U80" s="167"/>
      <c r="V80" s="167"/>
      <c r="W80" s="167"/>
      <c r="X80" s="167"/>
      <c r="Y80" s="167"/>
      <c r="Z80" s="167"/>
      <c r="AA80" s="167"/>
      <c r="AB80" s="167"/>
      <c r="AC80" s="167"/>
      <c r="AD80" s="170"/>
      <c r="AE80" s="167"/>
      <c r="AF80" s="167"/>
      <c r="AG80" s="167"/>
      <c r="AH80" s="167"/>
      <c r="AI80" s="167"/>
    </row>
    <row r="81" spans="5:35" x14ac:dyDescent="0.2">
      <c r="E81" s="165"/>
      <c r="F81" s="165"/>
      <c r="H81" s="166"/>
      <c r="I81" s="166"/>
      <c r="J81" s="166"/>
      <c r="K81" s="167"/>
      <c r="L81" s="167"/>
      <c r="M81" s="167"/>
      <c r="N81" s="167"/>
      <c r="O81" s="167"/>
      <c r="P81" s="167"/>
      <c r="Q81" s="167"/>
      <c r="R81" s="167"/>
      <c r="S81" s="167"/>
      <c r="T81" s="167"/>
      <c r="U81" s="167"/>
      <c r="V81" s="167"/>
      <c r="W81" s="167"/>
      <c r="X81" s="167"/>
      <c r="Y81" s="167"/>
      <c r="Z81" s="167"/>
      <c r="AA81" s="167"/>
      <c r="AB81" s="167"/>
      <c r="AC81" s="167"/>
      <c r="AD81" s="170"/>
      <c r="AE81" s="167"/>
      <c r="AF81" s="167"/>
      <c r="AG81" s="167"/>
      <c r="AH81" s="167"/>
      <c r="AI81" s="167"/>
    </row>
    <row r="82" spans="5:35" x14ac:dyDescent="0.2">
      <c r="E82" s="165"/>
      <c r="F82" s="165"/>
      <c r="H82" s="166"/>
      <c r="I82" s="166"/>
      <c r="J82" s="166"/>
      <c r="K82" s="167"/>
      <c r="L82" s="167"/>
      <c r="M82" s="167"/>
      <c r="N82" s="167"/>
      <c r="O82" s="167"/>
      <c r="P82" s="167"/>
      <c r="Q82" s="167"/>
      <c r="R82" s="167"/>
      <c r="S82" s="167"/>
      <c r="T82" s="167"/>
      <c r="U82" s="167"/>
      <c r="V82" s="167"/>
      <c r="W82" s="167"/>
      <c r="X82" s="167"/>
      <c r="Y82" s="167"/>
      <c r="Z82" s="167"/>
      <c r="AA82" s="167"/>
      <c r="AB82" s="167"/>
      <c r="AC82" s="167"/>
      <c r="AD82" s="170"/>
      <c r="AE82" s="167"/>
      <c r="AF82" s="167"/>
      <c r="AG82" s="167"/>
      <c r="AH82" s="167"/>
      <c r="AI82" s="167"/>
    </row>
    <row r="83" spans="5:35" x14ac:dyDescent="0.2">
      <c r="E83" s="165"/>
      <c r="F83" s="165"/>
      <c r="H83" s="166"/>
      <c r="I83" s="166"/>
      <c r="J83" s="166"/>
      <c r="K83" s="167"/>
      <c r="L83" s="167"/>
      <c r="M83" s="167"/>
      <c r="N83" s="167"/>
      <c r="O83" s="167"/>
      <c r="P83" s="167"/>
      <c r="Q83" s="167"/>
      <c r="R83" s="167"/>
      <c r="S83" s="167"/>
      <c r="T83" s="167"/>
      <c r="U83" s="167"/>
      <c r="V83" s="167"/>
      <c r="W83" s="167"/>
      <c r="X83" s="167"/>
      <c r="Y83" s="167"/>
      <c r="Z83" s="167"/>
      <c r="AA83" s="167"/>
      <c r="AB83" s="167"/>
      <c r="AC83" s="167"/>
      <c r="AD83" s="170"/>
      <c r="AE83" s="167"/>
      <c r="AF83" s="167"/>
      <c r="AG83" s="167"/>
      <c r="AH83" s="167"/>
      <c r="AI83" s="167"/>
    </row>
    <row r="84" spans="5:35" x14ac:dyDescent="0.2">
      <c r="E84" s="165"/>
      <c r="F84" s="165"/>
      <c r="H84" s="166"/>
      <c r="I84" s="166"/>
      <c r="J84" s="166"/>
      <c r="K84" s="167"/>
      <c r="L84" s="167"/>
      <c r="M84" s="167"/>
      <c r="N84" s="167"/>
      <c r="O84" s="167"/>
      <c r="P84" s="167"/>
      <c r="Q84" s="167"/>
      <c r="R84" s="167"/>
      <c r="S84" s="167"/>
      <c r="T84" s="167"/>
      <c r="U84" s="167"/>
      <c r="V84" s="167"/>
      <c r="W84" s="167"/>
      <c r="X84" s="167"/>
      <c r="Y84" s="167"/>
      <c r="Z84" s="167"/>
      <c r="AA84" s="167"/>
      <c r="AB84" s="167"/>
      <c r="AC84" s="167"/>
      <c r="AD84" s="170"/>
      <c r="AE84" s="167"/>
      <c r="AF84" s="167"/>
      <c r="AG84" s="167"/>
      <c r="AH84" s="167"/>
      <c r="AI84" s="167"/>
    </row>
    <row r="85" spans="5:35" x14ac:dyDescent="0.2">
      <c r="E85" s="165"/>
      <c r="F85" s="165"/>
      <c r="H85" s="166"/>
      <c r="I85" s="166"/>
      <c r="J85" s="166"/>
      <c r="K85" s="167"/>
      <c r="L85" s="167"/>
      <c r="M85" s="167"/>
      <c r="N85" s="167"/>
      <c r="O85" s="167"/>
      <c r="P85" s="167"/>
      <c r="Q85" s="167"/>
      <c r="R85" s="167"/>
      <c r="S85" s="167"/>
      <c r="T85" s="167"/>
      <c r="U85" s="167"/>
      <c r="V85" s="167"/>
      <c r="W85" s="167"/>
      <c r="X85" s="167"/>
      <c r="Y85" s="167"/>
      <c r="Z85" s="167"/>
      <c r="AA85" s="167"/>
      <c r="AB85" s="167"/>
      <c r="AC85" s="167"/>
      <c r="AD85" s="170"/>
      <c r="AE85" s="167"/>
      <c r="AF85" s="167"/>
      <c r="AG85" s="167"/>
      <c r="AH85" s="167"/>
      <c r="AI85" s="167"/>
    </row>
    <row r="86" spans="5:35" x14ac:dyDescent="0.2">
      <c r="E86" s="165"/>
      <c r="F86" s="165"/>
      <c r="H86" s="166"/>
      <c r="I86" s="166"/>
      <c r="J86" s="166"/>
      <c r="K86" s="167"/>
      <c r="L86" s="167"/>
      <c r="M86" s="167"/>
      <c r="N86" s="167"/>
      <c r="O86" s="167"/>
      <c r="P86" s="167"/>
      <c r="Q86" s="167"/>
      <c r="R86" s="167"/>
      <c r="S86" s="167"/>
      <c r="T86" s="167"/>
      <c r="U86" s="167"/>
      <c r="V86" s="167"/>
      <c r="W86" s="167"/>
      <c r="X86" s="167"/>
      <c r="Y86" s="167"/>
      <c r="Z86" s="167"/>
      <c r="AA86" s="167"/>
      <c r="AB86" s="167"/>
      <c r="AC86" s="167"/>
      <c r="AD86" s="170"/>
      <c r="AE86" s="167"/>
      <c r="AF86" s="167"/>
      <c r="AG86" s="167"/>
      <c r="AH86" s="167"/>
      <c r="AI86" s="167"/>
    </row>
    <row r="87" spans="5:35" x14ac:dyDescent="0.2">
      <c r="E87" s="165"/>
      <c r="F87" s="165"/>
      <c r="H87" s="166"/>
      <c r="I87" s="166"/>
      <c r="J87" s="166"/>
      <c r="K87" s="167"/>
      <c r="L87" s="167"/>
      <c r="M87" s="167"/>
      <c r="N87" s="167"/>
      <c r="O87" s="167"/>
      <c r="P87" s="167"/>
      <c r="Q87" s="167"/>
      <c r="R87" s="167"/>
      <c r="S87" s="167"/>
      <c r="T87" s="167"/>
      <c r="U87" s="167"/>
      <c r="V87" s="167"/>
      <c r="W87" s="167"/>
      <c r="X87" s="167"/>
      <c r="Y87" s="167"/>
      <c r="Z87" s="167"/>
      <c r="AA87" s="167"/>
      <c r="AB87" s="167"/>
      <c r="AC87" s="167"/>
      <c r="AD87" s="170"/>
      <c r="AE87" s="167"/>
      <c r="AF87" s="167"/>
      <c r="AG87" s="167"/>
      <c r="AH87" s="167"/>
      <c r="AI87" s="167"/>
    </row>
    <row r="88" spans="5:35" x14ac:dyDescent="0.2">
      <c r="E88" s="165"/>
      <c r="F88" s="165"/>
      <c r="H88" s="166"/>
      <c r="I88" s="166"/>
      <c r="J88" s="166"/>
      <c r="K88" s="167"/>
      <c r="L88" s="167"/>
      <c r="M88" s="167"/>
      <c r="N88" s="167"/>
      <c r="O88" s="167"/>
      <c r="P88" s="167"/>
      <c r="Q88" s="167"/>
      <c r="R88" s="167"/>
      <c r="S88" s="167"/>
      <c r="T88" s="167"/>
      <c r="U88" s="167"/>
      <c r="V88" s="167"/>
      <c r="W88" s="167"/>
      <c r="X88" s="167"/>
      <c r="Y88" s="167"/>
      <c r="Z88" s="167"/>
      <c r="AA88" s="167"/>
      <c r="AB88" s="167"/>
      <c r="AC88" s="167"/>
      <c r="AD88" s="170"/>
      <c r="AE88" s="167"/>
      <c r="AF88" s="167"/>
      <c r="AG88" s="167"/>
      <c r="AH88" s="167"/>
      <c r="AI88" s="167"/>
    </row>
    <row r="89" spans="5:35" x14ac:dyDescent="0.2">
      <c r="E89" s="165"/>
      <c r="F89" s="165"/>
      <c r="H89" s="166"/>
      <c r="I89" s="166"/>
      <c r="J89" s="166"/>
      <c r="K89" s="167"/>
      <c r="L89" s="167"/>
      <c r="M89" s="167"/>
      <c r="N89" s="167"/>
      <c r="O89" s="167"/>
      <c r="P89" s="167"/>
      <c r="Q89" s="167"/>
      <c r="R89" s="167"/>
      <c r="S89" s="167"/>
      <c r="T89" s="167"/>
      <c r="U89" s="167"/>
      <c r="V89" s="167"/>
      <c r="W89" s="167"/>
      <c r="X89" s="167"/>
      <c r="Y89" s="167"/>
      <c r="Z89" s="167"/>
      <c r="AA89" s="167"/>
      <c r="AB89" s="167"/>
      <c r="AC89" s="167"/>
      <c r="AD89" s="170"/>
      <c r="AE89" s="167"/>
      <c r="AF89" s="167"/>
      <c r="AG89" s="167"/>
      <c r="AH89" s="167"/>
      <c r="AI89" s="167"/>
    </row>
    <row r="90" spans="5:35" x14ac:dyDescent="0.2">
      <c r="E90" s="165"/>
      <c r="F90" s="165"/>
      <c r="H90" s="166"/>
      <c r="I90" s="166"/>
      <c r="J90" s="166"/>
      <c r="K90" s="167"/>
      <c r="L90" s="167"/>
      <c r="M90" s="167"/>
      <c r="N90" s="167"/>
      <c r="O90" s="167"/>
      <c r="P90" s="167"/>
      <c r="Q90" s="167"/>
      <c r="R90" s="167"/>
      <c r="S90" s="167"/>
      <c r="T90" s="167"/>
      <c r="U90" s="167"/>
      <c r="V90" s="167"/>
      <c r="W90" s="167"/>
      <c r="X90" s="167"/>
      <c r="Y90" s="167"/>
      <c r="Z90" s="167"/>
      <c r="AA90" s="167"/>
      <c r="AB90" s="167"/>
      <c r="AC90" s="167"/>
      <c r="AD90" s="170"/>
      <c r="AE90" s="167"/>
      <c r="AF90" s="167"/>
      <c r="AG90" s="167"/>
      <c r="AH90" s="167"/>
      <c r="AI90" s="167"/>
    </row>
    <row r="91" spans="5:35" x14ac:dyDescent="0.2">
      <c r="E91" s="165"/>
      <c r="F91" s="165"/>
      <c r="H91" s="166"/>
      <c r="I91" s="166"/>
      <c r="J91" s="166"/>
      <c r="K91" s="167"/>
      <c r="L91" s="167"/>
      <c r="M91" s="167"/>
      <c r="N91" s="167"/>
      <c r="O91" s="167"/>
      <c r="P91" s="167"/>
      <c r="Q91" s="167"/>
      <c r="R91" s="167"/>
      <c r="S91" s="167"/>
      <c r="T91" s="167"/>
      <c r="U91" s="167"/>
      <c r="V91" s="167"/>
      <c r="W91" s="167"/>
      <c r="X91" s="167"/>
      <c r="Y91" s="167"/>
      <c r="Z91" s="167"/>
      <c r="AA91" s="167"/>
      <c r="AB91" s="167"/>
      <c r="AC91" s="167"/>
      <c r="AD91" s="170"/>
      <c r="AE91" s="167"/>
      <c r="AF91" s="167"/>
      <c r="AG91" s="167"/>
      <c r="AH91" s="167"/>
      <c r="AI91" s="167"/>
    </row>
    <row r="92" spans="5:35" x14ac:dyDescent="0.2">
      <c r="E92" s="165"/>
      <c r="F92" s="165"/>
      <c r="H92" s="166"/>
      <c r="I92" s="166"/>
      <c r="J92" s="166"/>
      <c r="K92" s="167"/>
      <c r="L92" s="167"/>
      <c r="M92" s="167"/>
      <c r="N92" s="167"/>
      <c r="O92" s="167"/>
      <c r="P92" s="167"/>
      <c r="Q92" s="167"/>
      <c r="R92" s="167"/>
      <c r="S92" s="167"/>
      <c r="T92" s="167"/>
      <c r="U92" s="167"/>
      <c r="V92" s="167"/>
      <c r="W92" s="167"/>
      <c r="X92" s="167"/>
      <c r="Y92" s="167"/>
      <c r="Z92" s="167"/>
      <c r="AA92" s="167"/>
      <c r="AB92" s="167"/>
      <c r="AC92" s="167"/>
      <c r="AD92" s="170"/>
      <c r="AE92" s="167"/>
      <c r="AF92" s="167"/>
      <c r="AG92" s="167"/>
      <c r="AH92" s="167"/>
      <c r="AI92" s="167"/>
    </row>
    <row r="93" spans="5:35" x14ac:dyDescent="0.2">
      <c r="E93" s="165"/>
      <c r="F93" s="165"/>
      <c r="H93" s="166"/>
      <c r="I93" s="166"/>
      <c r="J93" s="166"/>
      <c r="K93" s="167"/>
      <c r="L93" s="167"/>
      <c r="M93" s="167"/>
      <c r="N93" s="167"/>
      <c r="O93" s="167"/>
      <c r="P93" s="167"/>
      <c r="Q93" s="167"/>
      <c r="R93" s="167"/>
      <c r="S93" s="167"/>
      <c r="T93" s="167"/>
      <c r="U93" s="167"/>
      <c r="V93" s="167"/>
      <c r="W93" s="167"/>
      <c r="X93" s="167"/>
      <c r="Y93" s="167"/>
      <c r="Z93" s="167"/>
      <c r="AA93" s="167"/>
      <c r="AB93" s="167"/>
      <c r="AC93" s="167"/>
      <c r="AD93" s="170"/>
      <c r="AE93" s="167"/>
      <c r="AF93" s="167"/>
      <c r="AG93" s="167"/>
      <c r="AH93" s="167"/>
      <c r="AI93" s="167"/>
    </row>
    <row r="94" spans="5:35" x14ac:dyDescent="0.2">
      <c r="E94" s="165"/>
      <c r="F94" s="165"/>
      <c r="H94" s="166"/>
      <c r="I94" s="166"/>
      <c r="J94" s="166"/>
      <c r="K94" s="167"/>
      <c r="L94" s="167"/>
      <c r="M94" s="167"/>
      <c r="N94" s="167"/>
      <c r="O94" s="167"/>
      <c r="P94" s="167"/>
      <c r="Q94" s="167"/>
      <c r="R94" s="167"/>
      <c r="S94" s="167"/>
      <c r="T94" s="167"/>
      <c r="U94" s="167"/>
      <c r="V94" s="167"/>
      <c r="W94" s="167"/>
      <c r="X94" s="167"/>
      <c r="Y94" s="167"/>
      <c r="Z94" s="167"/>
      <c r="AA94" s="167"/>
      <c r="AB94" s="167"/>
      <c r="AC94" s="167"/>
      <c r="AD94" s="170"/>
      <c r="AE94" s="167"/>
      <c r="AF94" s="167"/>
      <c r="AG94" s="167"/>
      <c r="AH94" s="167"/>
      <c r="AI94" s="167"/>
    </row>
    <row r="95" spans="5:35" x14ac:dyDescent="0.2">
      <c r="E95" s="165"/>
      <c r="F95" s="165"/>
      <c r="H95" s="166"/>
      <c r="I95" s="166"/>
      <c r="J95" s="166"/>
      <c r="K95" s="167"/>
      <c r="L95" s="167"/>
      <c r="M95" s="167"/>
      <c r="N95" s="167"/>
      <c r="O95" s="167"/>
      <c r="P95" s="167"/>
      <c r="Q95" s="167"/>
      <c r="R95" s="167"/>
      <c r="S95" s="167"/>
      <c r="T95" s="167"/>
      <c r="U95" s="167"/>
      <c r="V95" s="167"/>
      <c r="W95" s="167"/>
      <c r="X95" s="167"/>
      <c r="Y95" s="167"/>
      <c r="Z95" s="167"/>
      <c r="AA95" s="167"/>
      <c r="AB95" s="167"/>
      <c r="AC95" s="167"/>
      <c r="AD95" s="170"/>
      <c r="AE95" s="167"/>
      <c r="AF95" s="167"/>
      <c r="AG95" s="167"/>
      <c r="AH95" s="167"/>
      <c r="AI95" s="167"/>
    </row>
    <row r="96" spans="5:35" x14ac:dyDescent="0.2">
      <c r="E96" s="165"/>
      <c r="F96" s="165"/>
      <c r="H96" s="166"/>
      <c r="I96" s="166"/>
      <c r="J96" s="166"/>
      <c r="K96" s="167"/>
      <c r="L96" s="167"/>
      <c r="M96" s="167"/>
      <c r="N96" s="167"/>
      <c r="O96" s="167"/>
      <c r="P96" s="167"/>
      <c r="Q96" s="167"/>
      <c r="R96" s="167"/>
      <c r="S96" s="167"/>
      <c r="T96" s="167"/>
      <c r="U96" s="167"/>
      <c r="V96" s="167"/>
      <c r="W96" s="167"/>
      <c r="X96" s="167"/>
      <c r="Y96" s="167"/>
      <c r="Z96" s="167"/>
      <c r="AA96" s="167"/>
      <c r="AB96" s="167"/>
      <c r="AC96" s="167"/>
      <c r="AD96" s="170"/>
      <c r="AE96" s="167"/>
      <c r="AF96" s="167"/>
      <c r="AG96" s="167"/>
      <c r="AH96" s="167"/>
      <c r="AI96" s="167"/>
    </row>
    <row r="97" spans="5:35" x14ac:dyDescent="0.2">
      <c r="E97" s="165"/>
      <c r="F97" s="165"/>
      <c r="H97" s="166"/>
      <c r="I97" s="166"/>
      <c r="J97" s="166"/>
      <c r="K97" s="167"/>
      <c r="L97" s="167"/>
      <c r="M97" s="167"/>
      <c r="N97" s="167"/>
      <c r="O97" s="167"/>
      <c r="P97" s="167"/>
      <c r="Q97" s="167"/>
      <c r="R97" s="167"/>
      <c r="S97" s="167"/>
      <c r="T97" s="167"/>
      <c r="U97" s="167"/>
      <c r="V97" s="167"/>
      <c r="W97" s="167"/>
      <c r="X97" s="167"/>
      <c r="Y97" s="167"/>
      <c r="Z97" s="167"/>
      <c r="AA97" s="167"/>
      <c r="AB97" s="167"/>
      <c r="AC97" s="167"/>
      <c r="AD97" s="170"/>
      <c r="AE97" s="167"/>
      <c r="AF97" s="167"/>
      <c r="AG97" s="167"/>
      <c r="AH97" s="167"/>
      <c r="AI97" s="167"/>
    </row>
    <row r="98" spans="5:35" x14ac:dyDescent="0.2">
      <c r="E98" s="165"/>
      <c r="F98" s="165"/>
      <c r="H98" s="166"/>
      <c r="I98" s="166"/>
      <c r="J98" s="166"/>
      <c r="K98" s="167"/>
      <c r="L98" s="167"/>
      <c r="M98" s="167"/>
      <c r="N98" s="167"/>
      <c r="O98" s="167"/>
      <c r="P98" s="167"/>
      <c r="Q98" s="167"/>
      <c r="R98" s="167"/>
      <c r="S98" s="167"/>
      <c r="T98" s="167"/>
      <c r="U98" s="167"/>
      <c r="V98" s="167"/>
      <c r="W98" s="167"/>
      <c r="X98" s="167"/>
      <c r="Y98" s="167"/>
      <c r="Z98" s="167"/>
      <c r="AA98" s="167"/>
      <c r="AB98" s="167"/>
      <c r="AC98" s="167"/>
      <c r="AD98" s="170"/>
      <c r="AE98" s="167"/>
      <c r="AF98" s="167"/>
      <c r="AG98" s="167"/>
      <c r="AH98" s="167"/>
      <c r="AI98" s="167"/>
    </row>
    <row r="99" spans="5:35" x14ac:dyDescent="0.2">
      <c r="E99" s="165"/>
      <c r="F99" s="165"/>
      <c r="H99" s="166"/>
      <c r="I99" s="166"/>
      <c r="J99" s="166"/>
      <c r="K99" s="167"/>
      <c r="L99" s="167"/>
      <c r="M99" s="167"/>
      <c r="N99" s="167"/>
      <c r="O99" s="167"/>
      <c r="P99" s="167"/>
      <c r="Q99" s="167"/>
      <c r="R99" s="167"/>
      <c r="S99" s="167"/>
      <c r="T99" s="167"/>
      <c r="U99" s="167"/>
      <c r="V99" s="167"/>
      <c r="W99" s="167"/>
      <c r="X99" s="167"/>
      <c r="Y99" s="167"/>
      <c r="Z99" s="167"/>
      <c r="AA99" s="167"/>
      <c r="AB99" s="167"/>
      <c r="AC99" s="167"/>
      <c r="AD99" s="170"/>
      <c r="AE99" s="167"/>
      <c r="AF99" s="167"/>
      <c r="AG99" s="167"/>
      <c r="AH99" s="167"/>
      <c r="AI99" s="167"/>
    </row>
    <row r="100" spans="5:35" x14ac:dyDescent="0.2">
      <c r="E100" s="165"/>
      <c r="F100" s="165"/>
      <c r="H100" s="166"/>
      <c r="I100" s="166"/>
      <c r="J100" s="166"/>
      <c r="K100" s="167"/>
      <c r="L100" s="167"/>
      <c r="M100" s="167"/>
      <c r="N100" s="167"/>
      <c r="O100" s="167"/>
      <c r="P100" s="167"/>
      <c r="Q100" s="167"/>
      <c r="R100" s="167"/>
      <c r="S100" s="167"/>
      <c r="T100" s="167"/>
      <c r="U100" s="167"/>
      <c r="V100" s="167"/>
      <c r="W100" s="167"/>
      <c r="X100" s="167"/>
      <c r="Y100" s="167"/>
      <c r="Z100" s="167"/>
      <c r="AA100" s="167"/>
      <c r="AB100" s="167"/>
      <c r="AC100" s="167"/>
      <c r="AD100" s="170"/>
      <c r="AE100" s="167"/>
      <c r="AF100" s="167"/>
      <c r="AG100" s="167"/>
      <c r="AH100" s="167"/>
      <c r="AI100" s="167"/>
    </row>
    <row r="101" spans="5:35" x14ac:dyDescent="0.2">
      <c r="E101" s="165"/>
      <c r="F101" s="165"/>
      <c r="H101" s="166"/>
      <c r="I101" s="166"/>
      <c r="J101" s="166"/>
      <c r="K101" s="167"/>
      <c r="L101" s="167"/>
      <c r="M101" s="167"/>
      <c r="N101" s="167"/>
      <c r="O101" s="167"/>
      <c r="P101" s="167"/>
      <c r="Q101" s="167"/>
      <c r="R101" s="167"/>
      <c r="S101" s="167"/>
      <c r="T101" s="167"/>
      <c r="U101" s="167"/>
      <c r="V101" s="167"/>
      <c r="W101" s="167"/>
      <c r="X101" s="167"/>
      <c r="Y101" s="167"/>
      <c r="Z101" s="167"/>
      <c r="AA101" s="167"/>
      <c r="AB101" s="167"/>
      <c r="AC101" s="167"/>
      <c r="AD101" s="170"/>
      <c r="AE101" s="167"/>
      <c r="AF101" s="167"/>
      <c r="AG101" s="167"/>
      <c r="AH101" s="167"/>
      <c r="AI101" s="167"/>
    </row>
  </sheetData>
  <sheetProtection algorithmName="SHA-512" hashValue="II5A9rR7Jcgca77Y2x/jK4gyP7G1GoBcbQygLq1n6+1Ug9W8hKNiSl5AbgEECxRA/T2jvzjpPUPY290pGTU+Pw==" saltValue="jcneZ2Aqekk4zsC6osyxFQ==" spinCount="100000" sheet="1" objects="1" scenarios="1"/>
  <dataConsolidate/>
  <mergeCells count="56">
    <mergeCell ref="AC12:AE12"/>
    <mergeCell ref="AF12:AG12"/>
    <mergeCell ref="I13:I14"/>
    <mergeCell ref="J13:J14"/>
    <mergeCell ref="B4:AG4"/>
    <mergeCell ref="B5:AG5"/>
    <mergeCell ref="B6:AG6"/>
    <mergeCell ref="D10:J10"/>
    <mergeCell ref="B11:B14"/>
    <mergeCell ref="C11:C14"/>
    <mergeCell ref="D11:D14"/>
    <mergeCell ref="E11:F13"/>
    <mergeCell ref="G11:G14"/>
    <mergeCell ref="H11:H14"/>
    <mergeCell ref="U13:U14"/>
    <mergeCell ref="V13:V14"/>
    <mergeCell ref="AH11:AH14"/>
    <mergeCell ref="AJ11:AJ14"/>
    <mergeCell ref="I12:K12"/>
    <mergeCell ref="L12:M12"/>
    <mergeCell ref="N12:P12"/>
    <mergeCell ref="Q12:R12"/>
    <mergeCell ref="S12:T12"/>
    <mergeCell ref="U12:V12"/>
    <mergeCell ref="W12:Y12"/>
    <mergeCell ref="Z12:AA12"/>
    <mergeCell ref="I11:M11"/>
    <mergeCell ref="N11:R11"/>
    <mergeCell ref="S11:V11"/>
    <mergeCell ref="W11:AA11"/>
    <mergeCell ref="AB11:AB14"/>
    <mergeCell ref="AC11:AG11"/>
    <mergeCell ref="T13:T14"/>
    <mergeCell ref="W13:W14"/>
    <mergeCell ref="L13:L14"/>
    <mergeCell ref="M13:M14"/>
    <mergeCell ref="N13:N14"/>
    <mergeCell ref="O13:O14"/>
    <mergeCell ref="P13:P14"/>
    <mergeCell ref="Q13:Q14"/>
    <mergeCell ref="AI11:AI14"/>
    <mergeCell ref="AF13:AF14"/>
    <mergeCell ref="AG13:AG14"/>
    <mergeCell ref="B15:B25"/>
    <mergeCell ref="C15:C21"/>
    <mergeCell ref="D16:D19"/>
    <mergeCell ref="D20:D21"/>
    <mergeCell ref="C23:C25"/>
    <mergeCell ref="D23:D25"/>
    <mergeCell ref="X13:X14"/>
    <mergeCell ref="Z13:Z14"/>
    <mergeCell ref="AA13:AA14"/>
    <mergeCell ref="AC13:AC14"/>
    <mergeCell ref="AD13:AD14"/>
    <mergeCell ref="R13:R14"/>
    <mergeCell ref="S13:S14"/>
  </mergeCells>
  <printOptions horizontalCentered="1"/>
  <pageMargins left="0.98425196850393704" right="0.39370078740157499" top="0.39370078740157499" bottom="0.39370078740157499" header="0.31496062992126" footer="0.31496062992126"/>
  <pageSetup paperSize="14" scale="34" pageOrder="overThenDown" orientation="landscape" r:id="rId1"/>
  <headerFooter>
    <oddHeader>&amp;F</oddHead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C72"/>
  <sheetViews>
    <sheetView showGridLines="0" workbookViewId="0">
      <selection activeCell="C68" sqref="C68:D72"/>
    </sheetView>
  </sheetViews>
  <sheetFormatPr baseColWidth="10" defaultRowHeight="15" x14ac:dyDescent="0.25"/>
  <cols>
    <col min="1" max="1" width="13.25" style="85" bestFit="1" customWidth="1"/>
    <col min="2" max="2" width="15.75" style="85" bestFit="1" customWidth="1"/>
    <col min="3" max="3" width="12.875" style="85" bestFit="1" customWidth="1"/>
    <col min="4" max="4" width="40" style="85" bestFit="1" customWidth="1"/>
    <col min="5" max="5" width="23.25" style="85" customWidth="1"/>
    <col min="6" max="6" width="7.75" style="85" hidden="1" customWidth="1"/>
    <col min="7" max="7" width="14.5" style="85" hidden="1" customWidth="1"/>
    <col min="8" max="8" width="7.625" style="85" hidden="1" customWidth="1"/>
    <col min="9" max="9" width="11.375" style="85" hidden="1" customWidth="1"/>
    <col min="10" max="10" width="13.125" style="85" hidden="1" customWidth="1"/>
    <col min="11" max="11" width="9.75" style="85" hidden="1" customWidth="1"/>
    <col min="12" max="12" width="6.75" style="85" hidden="1" customWidth="1"/>
    <col min="13" max="13" width="11.375" style="85" hidden="1" customWidth="1"/>
    <col min="14" max="14" width="17" style="85" bestFit="1" customWidth="1"/>
    <col min="15" max="15" width="13.75" style="85" hidden="1" customWidth="1"/>
    <col min="16" max="16" width="13.875" style="85" hidden="1" customWidth="1"/>
    <col min="17" max="17" width="20.625" style="85" hidden="1" customWidth="1"/>
    <col min="18" max="18" width="15.625" style="85" hidden="1" customWidth="1"/>
    <col min="19" max="19" width="13.875" style="85" hidden="1" customWidth="1"/>
    <col min="20" max="20" width="20.25" style="85" hidden="1" customWidth="1"/>
    <col min="21" max="21" width="23.125" style="85" hidden="1" customWidth="1"/>
    <col min="22" max="22" width="14.625" style="85" bestFit="1" customWidth="1"/>
    <col min="23" max="23" width="17.875" style="85" hidden="1" customWidth="1"/>
    <col min="24" max="24" width="13.75" style="85" hidden="1" customWidth="1"/>
    <col min="25" max="25" width="14.75" style="85" hidden="1" customWidth="1"/>
    <col min="26" max="26" width="15" style="85" hidden="1" customWidth="1"/>
    <col min="27" max="27" width="12.375" style="85" hidden="1" customWidth="1"/>
    <col min="28" max="28" width="13.875" style="85" hidden="1" customWidth="1"/>
    <col min="29" max="16384" width="11" style="85"/>
  </cols>
  <sheetData>
    <row r="1" spans="1:29" x14ac:dyDescent="0.25">
      <c r="A1" s="486" t="s">
        <v>270</v>
      </c>
      <c r="B1" s="486"/>
      <c r="C1" s="486"/>
      <c r="D1" s="486"/>
      <c r="E1" s="486"/>
      <c r="F1" s="486"/>
      <c r="G1" s="486"/>
      <c r="H1" s="486"/>
      <c r="I1" s="486"/>
      <c r="J1" s="486"/>
      <c r="K1" s="486"/>
      <c r="L1" s="486"/>
      <c r="M1" s="486"/>
      <c r="N1" s="486"/>
      <c r="O1" s="486"/>
      <c r="P1" s="486"/>
      <c r="Q1" s="486"/>
      <c r="R1" s="486"/>
      <c r="S1" s="486"/>
      <c r="T1" s="486"/>
      <c r="U1" s="486"/>
      <c r="V1" s="486"/>
      <c r="W1" s="486"/>
      <c r="X1" s="486"/>
      <c r="Y1" s="486"/>
      <c r="Z1" s="486"/>
      <c r="AA1" s="486"/>
      <c r="AB1" s="486"/>
    </row>
    <row r="2" spans="1:29" x14ac:dyDescent="0.25">
      <c r="A2" s="487" t="s">
        <v>269</v>
      </c>
      <c r="B2" s="487"/>
      <c r="C2" s="487"/>
      <c r="D2" s="487"/>
      <c r="E2" s="487"/>
      <c r="F2" s="487"/>
      <c r="G2" s="487"/>
      <c r="H2" s="487"/>
      <c r="I2" s="487"/>
      <c r="J2" s="487"/>
      <c r="K2" s="487"/>
      <c r="L2" s="487"/>
      <c r="M2" s="487"/>
      <c r="N2" s="487"/>
      <c r="O2" s="487"/>
      <c r="P2" s="487"/>
      <c r="Q2" s="487"/>
      <c r="R2" s="487"/>
      <c r="S2" s="487"/>
      <c r="T2" s="487"/>
      <c r="U2" s="487"/>
      <c r="V2" s="487"/>
      <c r="W2" s="487"/>
      <c r="X2" s="487"/>
      <c r="Y2" s="487"/>
      <c r="Z2" s="487"/>
      <c r="AA2" s="487"/>
      <c r="AB2" s="487"/>
      <c r="AC2" s="90"/>
    </row>
    <row r="3" spans="1:29" x14ac:dyDescent="0.25">
      <c r="A3" s="487" t="s">
        <v>268</v>
      </c>
      <c r="B3" s="487"/>
      <c r="C3" s="487"/>
      <c r="D3" s="487"/>
      <c r="E3" s="487"/>
      <c r="F3" s="487"/>
      <c r="G3" s="487"/>
      <c r="H3" s="487"/>
      <c r="I3" s="487"/>
      <c r="J3" s="487"/>
      <c r="K3" s="487"/>
      <c r="L3" s="487"/>
      <c r="M3" s="487"/>
      <c r="N3" s="487"/>
      <c r="O3" s="487"/>
      <c r="P3" s="487"/>
      <c r="Q3" s="487"/>
      <c r="R3" s="487"/>
      <c r="S3" s="487"/>
      <c r="T3" s="487"/>
      <c r="U3" s="487"/>
      <c r="V3" s="487"/>
      <c r="W3" s="487"/>
      <c r="X3" s="487"/>
      <c r="Y3" s="487"/>
      <c r="Z3" s="487"/>
      <c r="AA3" s="487"/>
      <c r="AB3" s="487"/>
      <c r="AC3" s="90"/>
    </row>
    <row r="4" spans="1:29" x14ac:dyDescent="0.25">
      <c r="A4" s="487" t="s">
        <v>314</v>
      </c>
      <c r="B4" s="487"/>
      <c r="C4" s="487"/>
      <c r="D4" s="487"/>
      <c r="E4" s="487"/>
      <c r="F4" s="487"/>
      <c r="G4" s="487"/>
      <c r="H4" s="487"/>
      <c r="I4" s="487"/>
      <c r="J4" s="487"/>
      <c r="K4" s="487"/>
      <c r="L4" s="487"/>
      <c r="M4" s="487"/>
      <c r="N4" s="487"/>
      <c r="O4" s="487"/>
      <c r="P4" s="487"/>
      <c r="Q4" s="487"/>
      <c r="R4" s="487"/>
      <c r="S4" s="487"/>
      <c r="T4" s="487"/>
      <c r="U4" s="487"/>
      <c r="V4" s="487"/>
      <c r="W4" s="487"/>
      <c r="X4" s="487"/>
      <c r="Y4" s="487"/>
      <c r="Z4" s="487"/>
      <c r="AA4" s="487"/>
      <c r="AB4" s="487"/>
    </row>
    <row r="5" spans="1:29" x14ac:dyDescent="0.25">
      <c r="A5" s="487" t="s">
        <v>313</v>
      </c>
      <c r="B5" s="487"/>
      <c r="C5" s="487"/>
      <c r="D5" s="487"/>
      <c r="E5" s="487"/>
      <c r="F5" s="487"/>
      <c r="G5" s="487"/>
      <c r="H5" s="487"/>
      <c r="I5" s="487"/>
      <c r="J5" s="487"/>
      <c r="K5" s="487"/>
      <c r="L5" s="487"/>
      <c r="M5" s="487"/>
      <c r="N5" s="487"/>
      <c r="O5" s="487"/>
      <c r="P5" s="487"/>
      <c r="Q5" s="487"/>
      <c r="R5" s="487"/>
      <c r="S5" s="487"/>
      <c r="T5" s="487"/>
      <c r="U5" s="487"/>
      <c r="V5" s="487"/>
      <c r="W5" s="487"/>
      <c r="X5" s="487"/>
      <c r="Y5" s="487"/>
      <c r="Z5" s="487"/>
      <c r="AA5" s="487"/>
      <c r="AB5" s="487"/>
      <c r="AC5" s="90"/>
    </row>
    <row r="6" spans="1:29" ht="15" customHeight="1" x14ac:dyDescent="0.25">
      <c r="A6" s="91" t="s">
        <v>312</v>
      </c>
      <c r="B6" s="91"/>
      <c r="C6" s="91"/>
      <c r="D6" s="91"/>
      <c r="E6" s="91"/>
      <c r="F6" s="91"/>
      <c r="G6" s="91"/>
      <c r="H6" s="91"/>
      <c r="I6" s="91"/>
      <c r="J6" s="91"/>
      <c r="K6" s="91"/>
      <c r="L6" s="91"/>
      <c r="M6" s="91"/>
      <c r="N6" s="64" t="s">
        <v>271</v>
      </c>
      <c r="O6" s="63"/>
      <c r="P6" s="63"/>
      <c r="Q6" s="64" t="s">
        <v>272</v>
      </c>
      <c r="R6" s="63"/>
      <c r="S6" s="63"/>
      <c r="T6" s="63"/>
      <c r="U6" s="63"/>
      <c r="V6" s="65" t="s">
        <v>273</v>
      </c>
      <c r="W6" s="91"/>
      <c r="X6" s="91"/>
      <c r="Y6" s="91"/>
      <c r="Z6" s="91"/>
      <c r="AA6" s="91"/>
      <c r="AB6" s="91"/>
      <c r="AC6" s="90"/>
    </row>
    <row r="7" spans="1:29" ht="21" customHeight="1" x14ac:dyDescent="0.25">
      <c r="A7" s="89" t="s">
        <v>264</v>
      </c>
      <c r="B7" s="89" t="s">
        <v>263</v>
      </c>
      <c r="C7" s="89" t="s">
        <v>262</v>
      </c>
      <c r="D7" s="89" t="s">
        <v>261</v>
      </c>
      <c r="E7" s="89" t="s">
        <v>285</v>
      </c>
      <c r="F7" s="89" t="s">
        <v>260</v>
      </c>
      <c r="G7" s="89" t="s">
        <v>259</v>
      </c>
      <c r="H7" s="89" t="s">
        <v>258</v>
      </c>
      <c r="I7" s="89" t="s">
        <v>257</v>
      </c>
      <c r="J7" s="89" t="s">
        <v>256</v>
      </c>
      <c r="K7" s="89" t="s">
        <v>255</v>
      </c>
      <c r="L7" s="89" t="s">
        <v>254</v>
      </c>
      <c r="M7" s="89" t="s">
        <v>253</v>
      </c>
      <c r="N7" s="89" t="s">
        <v>252</v>
      </c>
      <c r="O7" s="89" t="s">
        <v>251</v>
      </c>
      <c r="P7" s="89" t="s">
        <v>250</v>
      </c>
      <c r="Q7" s="89" t="s">
        <v>249</v>
      </c>
      <c r="R7" s="89" t="s">
        <v>248</v>
      </c>
      <c r="S7" s="89" t="s">
        <v>247</v>
      </c>
      <c r="T7" s="89" t="s">
        <v>246</v>
      </c>
      <c r="U7" s="89" t="s">
        <v>245</v>
      </c>
      <c r="V7" s="89" t="s">
        <v>244</v>
      </c>
      <c r="W7" s="89" t="s">
        <v>243</v>
      </c>
      <c r="X7" s="89" t="s">
        <v>242</v>
      </c>
      <c r="Y7" s="89" t="s">
        <v>241</v>
      </c>
      <c r="Z7" s="89" t="s">
        <v>240</v>
      </c>
      <c r="AA7" s="89" t="s">
        <v>239</v>
      </c>
      <c r="AB7" s="89" t="s">
        <v>238</v>
      </c>
    </row>
    <row r="8" spans="1:29" ht="16.5" hidden="1" customHeight="1" x14ac:dyDescent="0.25">
      <c r="A8" s="88" t="s">
        <v>110</v>
      </c>
      <c r="B8" s="88" t="s">
        <v>237</v>
      </c>
      <c r="C8" s="88" t="s">
        <v>92</v>
      </c>
      <c r="D8" s="88" t="s">
        <v>236</v>
      </c>
      <c r="E8" s="88"/>
      <c r="F8" s="88" t="s">
        <v>110</v>
      </c>
      <c r="G8" s="86">
        <v>5040000000</v>
      </c>
      <c r="H8" s="87">
        <v>0</v>
      </c>
      <c r="I8" s="87">
        <v>0</v>
      </c>
      <c r="J8" s="87">
        <v>0</v>
      </c>
      <c r="K8" s="87">
        <v>0</v>
      </c>
      <c r="L8" s="87">
        <v>0</v>
      </c>
      <c r="M8" s="87">
        <v>0</v>
      </c>
      <c r="N8" s="86">
        <v>5040000000</v>
      </c>
      <c r="O8" s="87">
        <v>0</v>
      </c>
      <c r="P8" s="86">
        <v>2886935798</v>
      </c>
      <c r="Q8" s="86">
        <v>2886935798</v>
      </c>
      <c r="R8" s="87">
        <v>0</v>
      </c>
      <c r="S8" s="86">
        <v>2153064202</v>
      </c>
      <c r="T8" s="87">
        <v>0</v>
      </c>
      <c r="U8" s="86">
        <v>2860274793</v>
      </c>
      <c r="V8" s="86">
        <v>2860274793</v>
      </c>
      <c r="W8" s="86">
        <v>2179725207</v>
      </c>
      <c r="X8" s="86">
        <v>417051050</v>
      </c>
      <c r="Y8" s="87">
        <v>0</v>
      </c>
      <c r="Z8" s="86">
        <v>280962787</v>
      </c>
      <c r="AA8" s="86">
        <v>280962787</v>
      </c>
      <c r="AB8" s="86">
        <v>2579312006</v>
      </c>
    </row>
    <row r="9" spans="1:29" ht="16.5" hidden="1" customHeight="1" x14ac:dyDescent="0.25">
      <c r="A9" s="88" t="s">
        <v>110</v>
      </c>
      <c r="B9" s="88" t="s">
        <v>235</v>
      </c>
      <c r="C9" s="88" t="s">
        <v>92</v>
      </c>
      <c r="D9" s="88" t="s">
        <v>234</v>
      </c>
      <c r="E9" s="88"/>
      <c r="F9" s="88" t="s">
        <v>110</v>
      </c>
      <c r="G9" s="86">
        <v>2332862428</v>
      </c>
      <c r="H9" s="87">
        <v>0</v>
      </c>
      <c r="I9" s="87">
        <v>0</v>
      </c>
      <c r="J9" s="87">
        <v>0</v>
      </c>
      <c r="K9" s="87">
        <v>0</v>
      </c>
      <c r="L9" s="87">
        <v>0</v>
      </c>
      <c r="M9" s="87">
        <v>0</v>
      </c>
      <c r="N9" s="86">
        <v>2332862428</v>
      </c>
      <c r="O9" s="87">
        <v>0</v>
      </c>
      <c r="P9" s="86">
        <v>684195319</v>
      </c>
      <c r="Q9" s="86">
        <v>684195319</v>
      </c>
      <c r="R9" s="87">
        <v>0</v>
      </c>
      <c r="S9" s="86">
        <v>1648667109</v>
      </c>
      <c r="T9" s="87">
        <v>0</v>
      </c>
      <c r="U9" s="86">
        <v>664367848</v>
      </c>
      <c r="V9" s="86">
        <v>664367848</v>
      </c>
      <c r="W9" s="86">
        <v>1668494580</v>
      </c>
      <c r="X9" s="86">
        <v>267759354</v>
      </c>
      <c r="Y9" s="87">
        <v>0</v>
      </c>
      <c r="Z9" s="86">
        <v>175308509</v>
      </c>
      <c r="AA9" s="86">
        <v>175308509</v>
      </c>
      <c r="AB9" s="86">
        <v>489059339</v>
      </c>
    </row>
    <row r="10" spans="1:29" ht="16.5" hidden="1" customHeight="1" x14ac:dyDescent="0.25">
      <c r="A10" s="88" t="s">
        <v>110</v>
      </c>
      <c r="B10" s="88" t="s">
        <v>233</v>
      </c>
      <c r="C10" s="88" t="s">
        <v>92</v>
      </c>
      <c r="D10" s="88" t="s">
        <v>232</v>
      </c>
      <c r="E10" s="88"/>
      <c r="F10" s="88" t="s">
        <v>110</v>
      </c>
      <c r="G10" s="86">
        <v>1388561517</v>
      </c>
      <c r="H10" s="87">
        <v>0</v>
      </c>
      <c r="I10" s="87">
        <v>0</v>
      </c>
      <c r="J10" s="87">
        <v>0</v>
      </c>
      <c r="K10" s="87">
        <v>0</v>
      </c>
      <c r="L10" s="87">
        <v>0</v>
      </c>
      <c r="M10" s="87">
        <v>0</v>
      </c>
      <c r="N10" s="86">
        <v>1388561517</v>
      </c>
      <c r="O10" s="87">
        <v>0</v>
      </c>
      <c r="P10" s="86">
        <v>163004205</v>
      </c>
      <c r="Q10" s="86">
        <v>163004205</v>
      </c>
      <c r="R10" s="87">
        <v>0</v>
      </c>
      <c r="S10" s="86">
        <v>1225557312</v>
      </c>
      <c r="T10" s="87">
        <v>0</v>
      </c>
      <c r="U10" s="86">
        <v>163004205</v>
      </c>
      <c r="V10" s="86">
        <v>163004205</v>
      </c>
      <c r="W10" s="86">
        <v>1225557312</v>
      </c>
      <c r="X10" s="86">
        <v>162890645</v>
      </c>
      <c r="Y10" s="87">
        <v>0</v>
      </c>
      <c r="Z10" s="86">
        <v>144262245</v>
      </c>
      <c r="AA10" s="86">
        <v>144262245</v>
      </c>
      <c r="AB10" s="86">
        <v>18741960</v>
      </c>
    </row>
    <row r="11" spans="1:29" ht="16.5" hidden="1" customHeight="1" x14ac:dyDescent="0.25">
      <c r="A11" s="88" t="s">
        <v>110</v>
      </c>
      <c r="B11" s="88" t="s">
        <v>231</v>
      </c>
      <c r="C11" s="88" t="s">
        <v>92</v>
      </c>
      <c r="D11" s="88" t="s">
        <v>230</v>
      </c>
      <c r="E11" s="88"/>
      <c r="F11" s="88" t="s">
        <v>110</v>
      </c>
      <c r="G11" s="86">
        <v>1388561517</v>
      </c>
      <c r="H11" s="87">
        <v>0</v>
      </c>
      <c r="I11" s="87">
        <v>0</v>
      </c>
      <c r="J11" s="87">
        <v>0</v>
      </c>
      <c r="K11" s="87">
        <v>0</v>
      </c>
      <c r="L11" s="87">
        <v>0</v>
      </c>
      <c r="M11" s="87">
        <v>0</v>
      </c>
      <c r="N11" s="86">
        <v>1388561517</v>
      </c>
      <c r="O11" s="87">
        <v>0</v>
      </c>
      <c r="P11" s="86">
        <v>163004205</v>
      </c>
      <c r="Q11" s="86">
        <v>163004205</v>
      </c>
      <c r="R11" s="87">
        <v>0</v>
      </c>
      <c r="S11" s="86">
        <v>1225557312</v>
      </c>
      <c r="T11" s="87">
        <v>0</v>
      </c>
      <c r="U11" s="86">
        <v>163004205</v>
      </c>
      <c r="V11" s="86">
        <v>163004205</v>
      </c>
      <c r="W11" s="86">
        <v>1225557312</v>
      </c>
      <c r="X11" s="86">
        <v>162890645</v>
      </c>
      <c r="Y11" s="87">
        <v>0</v>
      </c>
      <c r="Z11" s="86">
        <v>144262245</v>
      </c>
      <c r="AA11" s="86">
        <v>144262245</v>
      </c>
      <c r="AB11" s="86">
        <v>18741960</v>
      </c>
    </row>
    <row r="12" spans="1:29" ht="16.5" hidden="1" customHeight="1" x14ac:dyDescent="0.25">
      <c r="A12" s="88" t="s">
        <v>110</v>
      </c>
      <c r="B12" s="88" t="s">
        <v>229</v>
      </c>
      <c r="C12" s="88" t="s">
        <v>92</v>
      </c>
      <c r="D12" s="88" t="s">
        <v>228</v>
      </c>
      <c r="E12" s="88"/>
      <c r="F12" s="88" t="s">
        <v>110</v>
      </c>
      <c r="G12" s="86">
        <v>986057546</v>
      </c>
      <c r="H12" s="87">
        <v>0</v>
      </c>
      <c r="I12" s="87">
        <v>0</v>
      </c>
      <c r="J12" s="87">
        <v>0</v>
      </c>
      <c r="K12" s="87">
        <v>0</v>
      </c>
      <c r="L12" s="87">
        <v>0</v>
      </c>
      <c r="M12" s="87">
        <v>0</v>
      </c>
      <c r="N12" s="86">
        <v>986057546</v>
      </c>
      <c r="O12" s="87">
        <v>0</v>
      </c>
      <c r="P12" s="86">
        <v>122673477</v>
      </c>
      <c r="Q12" s="86">
        <v>122673477</v>
      </c>
      <c r="R12" s="87">
        <v>0</v>
      </c>
      <c r="S12" s="86">
        <v>863384069</v>
      </c>
      <c r="T12" s="87">
        <v>0</v>
      </c>
      <c r="U12" s="86">
        <v>122673477</v>
      </c>
      <c r="V12" s="86">
        <v>122673477</v>
      </c>
      <c r="W12" s="86">
        <v>863384069</v>
      </c>
      <c r="X12" s="86">
        <v>122673477</v>
      </c>
      <c r="Y12" s="87">
        <v>0</v>
      </c>
      <c r="Z12" s="86">
        <v>122673477</v>
      </c>
      <c r="AA12" s="86">
        <v>122673477</v>
      </c>
      <c r="AB12" s="87">
        <v>0</v>
      </c>
    </row>
    <row r="13" spans="1:29" ht="16.5" hidden="1" customHeight="1" x14ac:dyDescent="0.25">
      <c r="A13" s="88" t="s">
        <v>110</v>
      </c>
      <c r="B13" s="88" t="s">
        <v>227</v>
      </c>
      <c r="C13" s="88" t="s">
        <v>92</v>
      </c>
      <c r="D13" s="88" t="s">
        <v>226</v>
      </c>
      <c r="E13" s="88"/>
      <c r="F13" s="88" t="s">
        <v>110</v>
      </c>
      <c r="G13" s="86">
        <v>976294600</v>
      </c>
      <c r="H13" s="87">
        <v>0</v>
      </c>
      <c r="I13" s="87">
        <v>0</v>
      </c>
      <c r="J13" s="87">
        <v>0</v>
      </c>
      <c r="K13" s="87">
        <v>0</v>
      </c>
      <c r="L13" s="87">
        <v>0</v>
      </c>
      <c r="M13" s="87">
        <v>0</v>
      </c>
      <c r="N13" s="86">
        <v>976294600</v>
      </c>
      <c r="O13" s="87">
        <v>0</v>
      </c>
      <c r="P13" s="86">
        <v>122657589</v>
      </c>
      <c r="Q13" s="86">
        <v>122657589</v>
      </c>
      <c r="R13" s="87">
        <v>0</v>
      </c>
      <c r="S13" s="86">
        <v>853637011</v>
      </c>
      <c r="T13" s="87">
        <v>0</v>
      </c>
      <c r="U13" s="86">
        <v>122657589</v>
      </c>
      <c r="V13" s="86">
        <v>122657589</v>
      </c>
      <c r="W13" s="86">
        <v>853637011</v>
      </c>
      <c r="X13" s="86">
        <v>122657589</v>
      </c>
      <c r="Y13" s="87">
        <v>0</v>
      </c>
      <c r="Z13" s="86">
        <v>122657589</v>
      </c>
      <c r="AA13" s="86">
        <v>122657589</v>
      </c>
      <c r="AB13" s="87">
        <v>0</v>
      </c>
    </row>
    <row r="14" spans="1:29" ht="16.5" hidden="1" customHeight="1" x14ac:dyDescent="0.25">
      <c r="A14" s="88" t="s">
        <v>225</v>
      </c>
      <c r="B14" s="88" t="s">
        <v>224</v>
      </c>
      <c r="C14" s="88" t="s">
        <v>92</v>
      </c>
      <c r="D14" s="88" t="s">
        <v>223</v>
      </c>
      <c r="E14" s="88"/>
      <c r="F14" s="88" t="s">
        <v>90</v>
      </c>
      <c r="G14" s="86">
        <v>775965124</v>
      </c>
      <c r="H14" s="87">
        <v>0</v>
      </c>
      <c r="I14" s="87">
        <v>0</v>
      </c>
      <c r="J14" s="87">
        <v>0</v>
      </c>
      <c r="K14" s="87">
        <v>0</v>
      </c>
      <c r="L14" s="87">
        <v>0</v>
      </c>
      <c r="M14" s="87">
        <v>0</v>
      </c>
      <c r="N14" s="86">
        <v>775965124</v>
      </c>
      <c r="O14" s="87">
        <v>0</v>
      </c>
      <c r="P14" s="86">
        <v>119745248</v>
      </c>
      <c r="Q14" s="86">
        <v>119745248</v>
      </c>
      <c r="R14" s="87">
        <v>0</v>
      </c>
      <c r="S14" s="86">
        <v>656219876</v>
      </c>
      <c r="T14" s="87">
        <v>0</v>
      </c>
      <c r="U14" s="86">
        <v>119745248</v>
      </c>
      <c r="V14" s="86">
        <v>119745248</v>
      </c>
      <c r="W14" s="86">
        <v>656219876</v>
      </c>
      <c r="X14" s="86">
        <v>119745248</v>
      </c>
      <c r="Y14" s="87">
        <v>0</v>
      </c>
      <c r="Z14" s="86">
        <v>119745248</v>
      </c>
      <c r="AA14" s="86">
        <v>119745248</v>
      </c>
      <c r="AB14" s="87">
        <v>0</v>
      </c>
    </row>
    <row r="15" spans="1:29" ht="16.5" hidden="1" customHeight="1" x14ac:dyDescent="0.25">
      <c r="A15" s="88" t="s">
        <v>222</v>
      </c>
      <c r="B15" s="88" t="s">
        <v>221</v>
      </c>
      <c r="C15" s="88" t="s">
        <v>92</v>
      </c>
      <c r="D15" s="88" t="s">
        <v>220</v>
      </c>
      <c r="E15" s="88"/>
      <c r="F15" s="88" t="s">
        <v>90</v>
      </c>
      <c r="G15" s="86">
        <v>66549782</v>
      </c>
      <c r="H15" s="87">
        <v>0</v>
      </c>
      <c r="I15" s="87">
        <v>0</v>
      </c>
      <c r="J15" s="87">
        <v>0</v>
      </c>
      <c r="K15" s="87">
        <v>0</v>
      </c>
      <c r="L15" s="87">
        <v>0</v>
      </c>
      <c r="M15" s="87">
        <v>0</v>
      </c>
      <c r="N15" s="86">
        <v>66549782</v>
      </c>
      <c r="O15" s="87">
        <v>0</v>
      </c>
      <c r="P15" s="86">
        <v>119756</v>
      </c>
      <c r="Q15" s="86">
        <v>119756</v>
      </c>
      <c r="R15" s="87">
        <v>0</v>
      </c>
      <c r="S15" s="86">
        <v>66430026</v>
      </c>
      <c r="T15" s="87">
        <v>0</v>
      </c>
      <c r="U15" s="86">
        <v>119756</v>
      </c>
      <c r="V15" s="86">
        <v>119756</v>
      </c>
      <c r="W15" s="86">
        <v>66430026</v>
      </c>
      <c r="X15" s="86">
        <v>119756</v>
      </c>
      <c r="Y15" s="87">
        <v>0</v>
      </c>
      <c r="Z15" s="86">
        <v>119756</v>
      </c>
      <c r="AA15" s="86">
        <v>119756</v>
      </c>
      <c r="AB15" s="87">
        <v>0</v>
      </c>
    </row>
    <row r="16" spans="1:29" ht="16.5" hidden="1" customHeight="1" x14ac:dyDescent="0.25">
      <c r="A16" s="88" t="s">
        <v>219</v>
      </c>
      <c r="B16" s="88" t="s">
        <v>218</v>
      </c>
      <c r="C16" s="88" t="s">
        <v>92</v>
      </c>
      <c r="D16" s="88" t="s">
        <v>217</v>
      </c>
      <c r="E16" s="88"/>
      <c r="F16" s="88" t="s">
        <v>90</v>
      </c>
      <c r="G16" s="86">
        <v>22632315</v>
      </c>
      <c r="H16" s="87">
        <v>0</v>
      </c>
      <c r="I16" s="87">
        <v>0</v>
      </c>
      <c r="J16" s="87">
        <v>0</v>
      </c>
      <c r="K16" s="87">
        <v>0</v>
      </c>
      <c r="L16" s="87">
        <v>0</v>
      </c>
      <c r="M16" s="87">
        <v>0</v>
      </c>
      <c r="N16" s="86">
        <v>22632315</v>
      </c>
      <c r="O16" s="87">
        <v>0</v>
      </c>
      <c r="P16" s="86">
        <v>1062316</v>
      </c>
      <c r="Q16" s="86">
        <v>1062316</v>
      </c>
      <c r="R16" s="87">
        <v>0</v>
      </c>
      <c r="S16" s="86">
        <v>21569999</v>
      </c>
      <c r="T16" s="87">
        <v>0</v>
      </c>
      <c r="U16" s="86">
        <v>1062316</v>
      </c>
      <c r="V16" s="86">
        <v>1062316</v>
      </c>
      <c r="W16" s="86">
        <v>21569999</v>
      </c>
      <c r="X16" s="86">
        <v>1062316</v>
      </c>
      <c r="Y16" s="87">
        <v>0</v>
      </c>
      <c r="Z16" s="86">
        <v>1062316</v>
      </c>
      <c r="AA16" s="86">
        <v>1062316</v>
      </c>
      <c r="AB16" s="87">
        <v>0</v>
      </c>
    </row>
    <row r="17" spans="1:28" ht="16.5" hidden="1" customHeight="1" x14ac:dyDescent="0.25">
      <c r="A17" s="88" t="s">
        <v>110</v>
      </c>
      <c r="B17" s="88" t="s">
        <v>216</v>
      </c>
      <c r="C17" s="88" t="s">
        <v>92</v>
      </c>
      <c r="D17" s="88" t="s">
        <v>180</v>
      </c>
      <c r="E17" s="88"/>
      <c r="F17" s="88" t="s">
        <v>110</v>
      </c>
      <c r="G17" s="86">
        <v>111147379</v>
      </c>
      <c r="H17" s="87">
        <v>0</v>
      </c>
      <c r="I17" s="87">
        <v>0</v>
      </c>
      <c r="J17" s="87">
        <v>0</v>
      </c>
      <c r="K17" s="87">
        <v>0</v>
      </c>
      <c r="L17" s="87">
        <v>0</v>
      </c>
      <c r="M17" s="87">
        <v>0</v>
      </c>
      <c r="N17" s="86">
        <v>111147379</v>
      </c>
      <c r="O17" s="87">
        <v>0</v>
      </c>
      <c r="P17" s="86">
        <v>1730269</v>
      </c>
      <c r="Q17" s="86">
        <v>1730269</v>
      </c>
      <c r="R17" s="87">
        <v>0</v>
      </c>
      <c r="S17" s="86">
        <v>109417110</v>
      </c>
      <c r="T17" s="87">
        <v>0</v>
      </c>
      <c r="U17" s="86">
        <v>1730269</v>
      </c>
      <c r="V17" s="86">
        <v>1730269</v>
      </c>
      <c r="W17" s="86">
        <v>109417110</v>
      </c>
      <c r="X17" s="86">
        <v>1730269</v>
      </c>
      <c r="Y17" s="87">
        <v>0</v>
      </c>
      <c r="Z17" s="86">
        <v>1730269</v>
      </c>
      <c r="AA17" s="86">
        <v>1730269</v>
      </c>
      <c r="AB17" s="87">
        <v>0</v>
      </c>
    </row>
    <row r="18" spans="1:28" ht="16.5" hidden="1" customHeight="1" x14ac:dyDescent="0.25">
      <c r="A18" s="88" t="s">
        <v>215</v>
      </c>
      <c r="B18" s="88" t="s">
        <v>214</v>
      </c>
      <c r="C18" s="88" t="s">
        <v>92</v>
      </c>
      <c r="D18" s="88" t="s">
        <v>213</v>
      </c>
      <c r="E18" s="88"/>
      <c r="F18" s="88" t="s">
        <v>90</v>
      </c>
      <c r="G18" s="86">
        <v>75099581</v>
      </c>
      <c r="H18" s="87">
        <v>0</v>
      </c>
      <c r="I18" s="87">
        <v>0</v>
      </c>
      <c r="J18" s="87">
        <v>0</v>
      </c>
      <c r="K18" s="87">
        <v>0</v>
      </c>
      <c r="L18" s="87">
        <v>0</v>
      </c>
      <c r="M18" s="87">
        <v>0</v>
      </c>
      <c r="N18" s="86">
        <v>75099581</v>
      </c>
      <c r="O18" s="87">
        <v>0</v>
      </c>
      <c r="P18" s="86">
        <v>127275</v>
      </c>
      <c r="Q18" s="86">
        <v>127275</v>
      </c>
      <c r="R18" s="87">
        <v>0</v>
      </c>
      <c r="S18" s="86">
        <v>74972306</v>
      </c>
      <c r="T18" s="87">
        <v>0</v>
      </c>
      <c r="U18" s="86">
        <v>127275</v>
      </c>
      <c r="V18" s="86">
        <v>127275</v>
      </c>
      <c r="W18" s="86">
        <v>74972306</v>
      </c>
      <c r="X18" s="86">
        <v>127275</v>
      </c>
      <c r="Y18" s="87">
        <v>0</v>
      </c>
      <c r="Z18" s="86">
        <v>127275</v>
      </c>
      <c r="AA18" s="86">
        <v>127275</v>
      </c>
      <c r="AB18" s="87">
        <v>0</v>
      </c>
    </row>
    <row r="19" spans="1:28" ht="16.5" hidden="1" customHeight="1" x14ac:dyDescent="0.25">
      <c r="A19" s="88" t="s">
        <v>212</v>
      </c>
      <c r="B19" s="88" t="s">
        <v>211</v>
      </c>
      <c r="C19" s="88" t="s">
        <v>92</v>
      </c>
      <c r="D19" s="88" t="s">
        <v>210</v>
      </c>
      <c r="E19" s="88"/>
      <c r="F19" s="88" t="s">
        <v>90</v>
      </c>
      <c r="G19" s="86">
        <v>36047798</v>
      </c>
      <c r="H19" s="87">
        <v>0</v>
      </c>
      <c r="I19" s="87">
        <v>0</v>
      </c>
      <c r="J19" s="87">
        <v>0</v>
      </c>
      <c r="K19" s="87">
        <v>0</v>
      </c>
      <c r="L19" s="87">
        <v>0</v>
      </c>
      <c r="M19" s="87">
        <v>0</v>
      </c>
      <c r="N19" s="86">
        <v>36047798</v>
      </c>
      <c r="O19" s="87">
        <v>0</v>
      </c>
      <c r="P19" s="86">
        <v>1602994</v>
      </c>
      <c r="Q19" s="86">
        <v>1602994</v>
      </c>
      <c r="R19" s="87">
        <v>0</v>
      </c>
      <c r="S19" s="86">
        <v>34444804</v>
      </c>
      <c r="T19" s="87">
        <v>0</v>
      </c>
      <c r="U19" s="86">
        <v>1602994</v>
      </c>
      <c r="V19" s="86">
        <v>1602994</v>
      </c>
      <c r="W19" s="86">
        <v>34444804</v>
      </c>
      <c r="X19" s="86">
        <v>1602994</v>
      </c>
      <c r="Y19" s="87">
        <v>0</v>
      </c>
      <c r="Z19" s="86">
        <v>1602994</v>
      </c>
      <c r="AA19" s="86">
        <v>1602994</v>
      </c>
      <c r="AB19" s="87">
        <v>0</v>
      </c>
    </row>
    <row r="20" spans="1:28" ht="16.5" hidden="1" customHeight="1" x14ac:dyDescent="0.25">
      <c r="A20" s="88" t="s">
        <v>209</v>
      </c>
      <c r="B20" s="88" t="s">
        <v>208</v>
      </c>
      <c r="C20" s="88" t="s">
        <v>92</v>
      </c>
      <c r="D20" s="88" t="s">
        <v>207</v>
      </c>
      <c r="E20" s="88"/>
      <c r="F20" s="88" t="s">
        <v>90</v>
      </c>
      <c r="G20" s="86">
        <v>9762946</v>
      </c>
      <c r="H20" s="87">
        <v>0</v>
      </c>
      <c r="I20" s="87">
        <v>0</v>
      </c>
      <c r="J20" s="87">
        <v>0</v>
      </c>
      <c r="K20" s="87">
        <v>0</v>
      </c>
      <c r="L20" s="87">
        <v>0</v>
      </c>
      <c r="M20" s="87">
        <v>0</v>
      </c>
      <c r="N20" s="86">
        <v>9762946</v>
      </c>
      <c r="O20" s="87">
        <v>0</v>
      </c>
      <c r="P20" s="86">
        <v>15888</v>
      </c>
      <c r="Q20" s="86">
        <v>15888</v>
      </c>
      <c r="R20" s="87">
        <v>0</v>
      </c>
      <c r="S20" s="86">
        <v>9747058</v>
      </c>
      <c r="T20" s="87">
        <v>0</v>
      </c>
      <c r="U20" s="86">
        <v>15888</v>
      </c>
      <c r="V20" s="86">
        <v>15888</v>
      </c>
      <c r="W20" s="86">
        <v>9747058</v>
      </c>
      <c r="X20" s="86">
        <v>15888</v>
      </c>
      <c r="Y20" s="87">
        <v>0</v>
      </c>
      <c r="Z20" s="86">
        <v>15888</v>
      </c>
      <c r="AA20" s="86">
        <v>15888</v>
      </c>
      <c r="AB20" s="87">
        <v>0</v>
      </c>
    </row>
    <row r="21" spans="1:28" ht="16.5" hidden="1" customHeight="1" x14ac:dyDescent="0.25">
      <c r="A21" s="88" t="s">
        <v>110</v>
      </c>
      <c r="B21" s="88" t="s">
        <v>206</v>
      </c>
      <c r="C21" s="88" t="s">
        <v>92</v>
      </c>
      <c r="D21" s="88" t="s">
        <v>205</v>
      </c>
      <c r="E21" s="88"/>
      <c r="F21" s="88" t="s">
        <v>110</v>
      </c>
      <c r="G21" s="86">
        <v>335322951</v>
      </c>
      <c r="H21" s="87">
        <v>0</v>
      </c>
      <c r="I21" s="87">
        <v>0</v>
      </c>
      <c r="J21" s="87">
        <v>0</v>
      </c>
      <c r="K21" s="87">
        <v>0</v>
      </c>
      <c r="L21" s="87">
        <v>0</v>
      </c>
      <c r="M21" s="87">
        <v>0</v>
      </c>
      <c r="N21" s="86">
        <v>335322951</v>
      </c>
      <c r="O21" s="87">
        <v>0</v>
      </c>
      <c r="P21" s="86">
        <v>37991057</v>
      </c>
      <c r="Q21" s="86">
        <v>37991057</v>
      </c>
      <c r="R21" s="87">
        <v>0</v>
      </c>
      <c r="S21" s="86">
        <v>297331894</v>
      </c>
      <c r="T21" s="87">
        <v>0</v>
      </c>
      <c r="U21" s="86">
        <v>37991057</v>
      </c>
      <c r="V21" s="86">
        <v>37991057</v>
      </c>
      <c r="W21" s="86">
        <v>297331894</v>
      </c>
      <c r="X21" s="86">
        <v>37877497</v>
      </c>
      <c r="Y21" s="87">
        <v>0</v>
      </c>
      <c r="Z21" s="86">
        <v>19249097</v>
      </c>
      <c r="AA21" s="86">
        <v>19249097</v>
      </c>
      <c r="AB21" s="86">
        <v>18741960</v>
      </c>
    </row>
    <row r="22" spans="1:28" ht="16.5" hidden="1" customHeight="1" x14ac:dyDescent="0.25">
      <c r="A22" s="88" t="s">
        <v>204</v>
      </c>
      <c r="B22" s="88" t="s">
        <v>203</v>
      </c>
      <c r="C22" s="88" t="s">
        <v>92</v>
      </c>
      <c r="D22" s="88" t="s">
        <v>202</v>
      </c>
      <c r="E22" s="88"/>
      <c r="F22" s="88" t="s">
        <v>90</v>
      </c>
      <c r="G22" s="86">
        <v>95788061</v>
      </c>
      <c r="H22" s="87">
        <v>0</v>
      </c>
      <c r="I22" s="87">
        <v>0</v>
      </c>
      <c r="J22" s="87">
        <v>0</v>
      </c>
      <c r="K22" s="87">
        <v>0</v>
      </c>
      <c r="L22" s="87">
        <v>0</v>
      </c>
      <c r="M22" s="87">
        <v>0</v>
      </c>
      <c r="N22" s="86">
        <v>95788061</v>
      </c>
      <c r="O22" s="87">
        <v>0</v>
      </c>
      <c r="P22" s="86">
        <v>14977800</v>
      </c>
      <c r="Q22" s="86">
        <v>14977800</v>
      </c>
      <c r="R22" s="87">
        <v>0</v>
      </c>
      <c r="S22" s="86">
        <v>80810261</v>
      </c>
      <c r="T22" s="87">
        <v>0</v>
      </c>
      <c r="U22" s="86">
        <v>14977800</v>
      </c>
      <c r="V22" s="86">
        <v>14977800</v>
      </c>
      <c r="W22" s="86">
        <v>80810261</v>
      </c>
      <c r="X22" s="86">
        <v>14977800</v>
      </c>
      <c r="Y22" s="87">
        <v>0</v>
      </c>
      <c r="Z22" s="86">
        <v>7516200</v>
      </c>
      <c r="AA22" s="86">
        <v>7516200</v>
      </c>
      <c r="AB22" s="86">
        <v>7461600</v>
      </c>
    </row>
    <row r="23" spans="1:28" ht="16.5" hidden="1" customHeight="1" x14ac:dyDescent="0.25">
      <c r="A23" s="88" t="s">
        <v>201</v>
      </c>
      <c r="B23" s="88" t="s">
        <v>200</v>
      </c>
      <c r="C23" s="88" t="s">
        <v>92</v>
      </c>
      <c r="D23" s="88" t="s">
        <v>199</v>
      </c>
      <c r="E23" s="88"/>
      <c r="F23" s="88" t="s">
        <v>90</v>
      </c>
      <c r="G23" s="86">
        <v>67849877</v>
      </c>
      <c r="H23" s="87">
        <v>0</v>
      </c>
      <c r="I23" s="87">
        <v>0</v>
      </c>
      <c r="J23" s="87">
        <v>0</v>
      </c>
      <c r="K23" s="87">
        <v>0</v>
      </c>
      <c r="L23" s="87">
        <v>0</v>
      </c>
      <c r="M23" s="87">
        <v>0</v>
      </c>
      <c r="N23" s="86">
        <v>67849877</v>
      </c>
      <c r="O23" s="87">
        <v>0</v>
      </c>
      <c r="P23" s="86">
        <v>10608800</v>
      </c>
      <c r="Q23" s="86">
        <v>10608800</v>
      </c>
      <c r="R23" s="87">
        <v>0</v>
      </c>
      <c r="S23" s="86">
        <v>57241077</v>
      </c>
      <c r="T23" s="87">
        <v>0</v>
      </c>
      <c r="U23" s="86">
        <v>10608800</v>
      </c>
      <c r="V23" s="86">
        <v>10608800</v>
      </c>
      <c r="W23" s="86">
        <v>57241077</v>
      </c>
      <c r="X23" s="86">
        <v>10608800</v>
      </c>
      <c r="Y23" s="87">
        <v>0</v>
      </c>
      <c r="Z23" s="86">
        <v>5323700</v>
      </c>
      <c r="AA23" s="86">
        <v>5323700</v>
      </c>
      <c r="AB23" s="86">
        <v>5285100</v>
      </c>
    </row>
    <row r="24" spans="1:28" ht="16.5" hidden="1" customHeight="1" x14ac:dyDescent="0.25">
      <c r="A24" s="88" t="s">
        <v>198</v>
      </c>
      <c r="B24" s="88" t="s">
        <v>197</v>
      </c>
      <c r="C24" s="88" t="s">
        <v>92</v>
      </c>
      <c r="D24" s="88" t="s">
        <v>196</v>
      </c>
      <c r="E24" s="88"/>
      <c r="F24" s="88" t="s">
        <v>90</v>
      </c>
      <c r="G24" s="86">
        <v>81357880</v>
      </c>
      <c r="H24" s="87">
        <v>0</v>
      </c>
      <c r="I24" s="87">
        <v>0</v>
      </c>
      <c r="J24" s="87">
        <v>0</v>
      </c>
      <c r="K24" s="87">
        <v>0</v>
      </c>
      <c r="L24" s="87">
        <v>0</v>
      </c>
      <c r="M24" s="87">
        <v>0</v>
      </c>
      <c r="N24" s="86">
        <v>81357880</v>
      </c>
      <c r="O24" s="87">
        <v>0</v>
      </c>
      <c r="P24" s="86">
        <v>132397</v>
      </c>
      <c r="Q24" s="86">
        <v>132397</v>
      </c>
      <c r="R24" s="87">
        <v>0</v>
      </c>
      <c r="S24" s="86">
        <v>81225483</v>
      </c>
      <c r="T24" s="87">
        <v>0</v>
      </c>
      <c r="U24" s="86">
        <v>132397</v>
      </c>
      <c r="V24" s="86">
        <v>132397</v>
      </c>
      <c r="W24" s="86">
        <v>81225483</v>
      </c>
      <c r="X24" s="86">
        <v>132397</v>
      </c>
      <c r="Y24" s="87">
        <v>0</v>
      </c>
      <c r="Z24" s="86">
        <v>132397</v>
      </c>
      <c r="AA24" s="86">
        <v>132397</v>
      </c>
      <c r="AB24" s="87">
        <v>0</v>
      </c>
    </row>
    <row r="25" spans="1:28" ht="16.5" hidden="1" customHeight="1" x14ac:dyDescent="0.25">
      <c r="A25" s="88" t="s">
        <v>195</v>
      </c>
      <c r="B25" s="88" t="s">
        <v>194</v>
      </c>
      <c r="C25" s="88" t="s">
        <v>92</v>
      </c>
      <c r="D25" s="88" t="s">
        <v>193</v>
      </c>
      <c r="E25" s="88"/>
      <c r="F25" s="88" t="s">
        <v>90</v>
      </c>
      <c r="G25" s="86">
        <v>38048157</v>
      </c>
      <c r="H25" s="87">
        <v>0</v>
      </c>
      <c r="I25" s="87">
        <v>0</v>
      </c>
      <c r="J25" s="87">
        <v>0</v>
      </c>
      <c r="K25" s="87">
        <v>0</v>
      </c>
      <c r="L25" s="87">
        <v>0</v>
      </c>
      <c r="M25" s="87">
        <v>0</v>
      </c>
      <c r="N25" s="86">
        <v>38048157</v>
      </c>
      <c r="O25" s="87">
        <v>0</v>
      </c>
      <c r="P25" s="86">
        <v>5147800</v>
      </c>
      <c r="Q25" s="86">
        <v>5147800</v>
      </c>
      <c r="R25" s="87">
        <v>0</v>
      </c>
      <c r="S25" s="86">
        <v>32900357</v>
      </c>
      <c r="T25" s="87">
        <v>0</v>
      </c>
      <c r="U25" s="86">
        <v>5147800</v>
      </c>
      <c r="V25" s="86">
        <v>5147800</v>
      </c>
      <c r="W25" s="86">
        <v>32900357</v>
      </c>
      <c r="X25" s="86">
        <v>5147800</v>
      </c>
      <c r="Y25" s="87">
        <v>0</v>
      </c>
      <c r="Z25" s="86">
        <v>2660200</v>
      </c>
      <c r="AA25" s="86">
        <v>2660200</v>
      </c>
      <c r="AB25" s="86">
        <v>2487600</v>
      </c>
    </row>
    <row r="26" spans="1:28" ht="16.5" hidden="1" customHeight="1" x14ac:dyDescent="0.25">
      <c r="A26" s="88" t="s">
        <v>192</v>
      </c>
      <c r="B26" s="88" t="s">
        <v>191</v>
      </c>
      <c r="C26" s="88" t="s">
        <v>92</v>
      </c>
      <c r="D26" s="88" t="s">
        <v>190</v>
      </c>
      <c r="E26" s="88"/>
      <c r="F26" s="88" t="s">
        <v>90</v>
      </c>
      <c r="G26" s="86">
        <v>4718781</v>
      </c>
      <c r="H26" s="87">
        <v>0</v>
      </c>
      <c r="I26" s="87">
        <v>0</v>
      </c>
      <c r="J26" s="87">
        <v>0</v>
      </c>
      <c r="K26" s="87">
        <v>0</v>
      </c>
      <c r="L26" s="87">
        <v>0</v>
      </c>
      <c r="M26" s="87">
        <v>0</v>
      </c>
      <c r="N26" s="86">
        <v>4718781</v>
      </c>
      <c r="O26" s="87">
        <v>0</v>
      </c>
      <c r="P26" s="86">
        <v>687860</v>
      </c>
      <c r="Q26" s="86">
        <v>687860</v>
      </c>
      <c r="R26" s="87">
        <v>0</v>
      </c>
      <c r="S26" s="86">
        <v>4030921</v>
      </c>
      <c r="T26" s="87">
        <v>0</v>
      </c>
      <c r="U26" s="86">
        <v>687860</v>
      </c>
      <c r="V26" s="86">
        <v>687860</v>
      </c>
      <c r="W26" s="86">
        <v>4030921</v>
      </c>
      <c r="X26" s="86">
        <v>574300</v>
      </c>
      <c r="Y26" s="87">
        <v>0</v>
      </c>
      <c r="Z26" s="86">
        <v>290500</v>
      </c>
      <c r="AA26" s="86">
        <v>290500</v>
      </c>
      <c r="AB26" s="86">
        <v>397360</v>
      </c>
    </row>
    <row r="27" spans="1:28" ht="16.5" hidden="1" customHeight="1" x14ac:dyDescent="0.25">
      <c r="A27" s="88" t="s">
        <v>189</v>
      </c>
      <c r="B27" s="88" t="s">
        <v>188</v>
      </c>
      <c r="C27" s="88" t="s">
        <v>92</v>
      </c>
      <c r="D27" s="88" t="s">
        <v>187</v>
      </c>
      <c r="E27" s="88"/>
      <c r="F27" s="88" t="s">
        <v>90</v>
      </c>
      <c r="G27" s="86">
        <v>28536117</v>
      </c>
      <c r="H27" s="87">
        <v>0</v>
      </c>
      <c r="I27" s="87">
        <v>0</v>
      </c>
      <c r="J27" s="87">
        <v>0</v>
      </c>
      <c r="K27" s="87">
        <v>0</v>
      </c>
      <c r="L27" s="87">
        <v>0</v>
      </c>
      <c r="M27" s="87">
        <v>0</v>
      </c>
      <c r="N27" s="86">
        <v>28536117</v>
      </c>
      <c r="O27" s="87">
        <v>0</v>
      </c>
      <c r="P27" s="86">
        <v>3861700</v>
      </c>
      <c r="Q27" s="86">
        <v>3861700</v>
      </c>
      <c r="R27" s="87">
        <v>0</v>
      </c>
      <c r="S27" s="86">
        <v>24674417</v>
      </c>
      <c r="T27" s="87">
        <v>0</v>
      </c>
      <c r="U27" s="86">
        <v>3861700</v>
      </c>
      <c r="V27" s="86">
        <v>3861700</v>
      </c>
      <c r="W27" s="86">
        <v>24674417</v>
      </c>
      <c r="X27" s="86">
        <v>3861700</v>
      </c>
      <c r="Y27" s="87">
        <v>0</v>
      </c>
      <c r="Z27" s="86">
        <v>1995600</v>
      </c>
      <c r="AA27" s="86">
        <v>1995600</v>
      </c>
      <c r="AB27" s="86">
        <v>1866100</v>
      </c>
    </row>
    <row r="28" spans="1:28" ht="16.5" hidden="1" customHeight="1" x14ac:dyDescent="0.25">
      <c r="A28" s="88" t="s">
        <v>186</v>
      </c>
      <c r="B28" s="88" t="s">
        <v>185</v>
      </c>
      <c r="C28" s="88" t="s">
        <v>92</v>
      </c>
      <c r="D28" s="88" t="s">
        <v>184</v>
      </c>
      <c r="E28" s="88"/>
      <c r="F28" s="88" t="s">
        <v>90</v>
      </c>
      <c r="G28" s="86">
        <v>19024078</v>
      </c>
      <c r="H28" s="87">
        <v>0</v>
      </c>
      <c r="I28" s="87">
        <v>0</v>
      </c>
      <c r="J28" s="87">
        <v>0</v>
      </c>
      <c r="K28" s="87">
        <v>0</v>
      </c>
      <c r="L28" s="87">
        <v>0</v>
      </c>
      <c r="M28" s="87">
        <v>0</v>
      </c>
      <c r="N28" s="86">
        <v>19024078</v>
      </c>
      <c r="O28" s="87">
        <v>0</v>
      </c>
      <c r="P28" s="86">
        <v>2574700</v>
      </c>
      <c r="Q28" s="86">
        <v>2574700</v>
      </c>
      <c r="R28" s="87">
        <v>0</v>
      </c>
      <c r="S28" s="86">
        <v>16449378</v>
      </c>
      <c r="T28" s="87">
        <v>0</v>
      </c>
      <c r="U28" s="86">
        <v>2574700</v>
      </c>
      <c r="V28" s="86">
        <v>2574700</v>
      </c>
      <c r="W28" s="86">
        <v>16449378</v>
      </c>
      <c r="X28" s="86">
        <v>2574700</v>
      </c>
      <c r="Y28" s="87">
        <v>0</v>
      </c>
      <c r="Z28" s="86">
        <v>1330500</v>
      </c>
      <c r="AA28" s="86">
        <v>1330500</v>
      </c>
      <c r="AB28" s="86">
        <v>1244200</v>
      </c>
    </row>
    <row r="29" spans="1:28" ht="16.5" hidden="1" customHeight="1" x14ac:dyDescent="0.25">
      <c r="A29" s="88" t="s">
        <v>110</v>
      </c>
      <c r="B29" s="88" t="s">
        <v>183</v>
      </c>
      <c r="C29" s="88" t="s">
        <v>92</v>
      </c>
      <c r="D29" s="88" t="s">
        <v>182</v>
      </c>
      <c r="E29" s="88"/>
      <c r="F29" s="88" t="s">
        <v>110</v>
      </c>
      <c r="G29" s="86">
        <v>67181020</v>
      </c>
      <c r="H29" s="87">
        <v>0</v>
      </c>
      <c r="I29" s="87">
        <v>0</v>
      </c>
      <c r="J29" s="87">
        <v>0</v>
      </c>
      <c r="K29" s="87">
        <v>0</v>
      </c>
      <c r="L29" s="87">
        <v>0</v>
      </c>
      <c r="M29" s="87">
        <v>0</v>
      </c>
      <c r="N29" s="86">
        <v>67181020</v>
      </c>
      <c r="O29" s="87">
        <v>0</v>
      </c>
      <c r="P29" s="86">
        <v>2339671</v>
      </c>
      <c r="Q29" s="86">
        <v>2339671</v>
      </c>
      <c r="R29" s="87">
        <v>0</v>
      </c>
      <c r="S29" s="86">
        <v>64841349</v>
      </c>
      <c r="T29" s="87">
        <v>0</v>
      </c>
      <c r="U29" s="86">
        <v>2339671</v>
      </c>
      <c r="V29" s="86">
        <v>2339671</v>
      </c>
      <c r="W29" s="86">
        <v>64841349</v>
      </c>
      <c r="X29" s="86">
        <v>2339671</v>
      </c>
      <c r="Y29" s="87">
        <v>0</v>
      </c>
      <c r="Z29" s="86">
        <v>2339671</v>
      </c>
      <c r="AA29" s="86">
        <v>2339671</v>
      </c>
      <c r="AB29" s="87">
        <v>0</v>
      </c>
    </row>
    <row r="30" spans="1:28" ht="16.5" hidden="1" customHeight="1" x14ac:dyDescent="0.25">
      <c r="A30" s="88" t="s">
        <v>110</v>
      </c>
      <c r="B30" s="88" t="s">
        <v>181</v>
      </c>
      <c r="C30" s="88" t="s">
        <v>92</v>
      </c>
      <c r="D30" s="88" t="s">
        <v>180</v>
      </c>
      <c r="E30" s="88"/>
      <c r="F30" s="88" t="s">
        <v>110</v>
      </c>
      <c r="G30" s="86">
        <v>67181020</v>
      </c>
      <c r="H30" s="87">
        <v>0</v>
      </c>
      <c r="I30" s="87">
        <v>0</v>
      </c>
      <c r="J30" s="87">
        <v>0</v>
      </c>
      <c r="K30" s="87">
        <v>0</v>
      </c>
      <c r="L30" s="87">
        <v>0</v>
      </c>
      <c r="M30" s="87">
        <v>0</v>
      </c>
      <c r="N30" s="86">
        <v>67181020</v>
      </c>
      <c r="O30" s="87">
        <v>0</v>
      </c>
      <c r="P30" s="86">
        <v>2339671</v>
      </c>
      <c r="Q30" s="86">
        <v>2339671</v>
      </c>
      <c r="R30" s="87">
        <v>0</v>
      </c>
      <c r="S30" s="86">
        <v>64841349</v>
      </c>
      <c r="T30" s="87">
        <v>0</v>
      </c>
      <c r="U30" s="86">
        <v>2339671</v>
      </c>
      <c r="V30" s="86">
        <v>2339671</v>
      </c>
      <c r="W30" s="86">
        <v>64841349</v>
      </c>
      <c r="X30" s="86">
        <v>2339671</v>
      </c>
      <c r="Y30" s="87">
        <v>0</v>
      </c>
      <c r="Z30" s="86">
        <v>2339671</v>
      </c>
      <c r="AA30" s="86">
        <v>2339671</v>
      </c>
      <c r="AB30" s="87">
        <v>0</v>
      </c>
    </row>
    <row r="31" spans="1:28" ht="16.5" hidden="1" customHeight="1" x14ac:dyDescent="0.25">
      <c r="A31" s="88" t="s">
        <v>179</v>
      </c>
      <c r="B31" s="88" t="s">
        <v>178</v>
      </c>
      <c r="C31" s="88" t="s">
        <v>92</v>
      </c>
      <c r="D31" s="88" t="s">
        <v>177</v>
      </c>
      <c r="E31" s="88"/>
      <c r="F31" s="88" t="s">
        <v>90</v>
      </c>
      <c r="G31" s="86">
        <v>52870104</v>
      </c>
      <c r="H31" s="87">
        <v>0</v>
      </c>
      <c r="I31" s="87">
        <v>0</v>
      </c>
      <c r="J31" s="87">
        <v>0</v>
      </c>
      <c r="K31" s="87">
        <v>0</v>
      </c>
      <c r="L31" s="87">
        <v>0</v>
      </c>
      <c r="M31" s="87">
        <v>0</v>
      </c>
      <c r="N31" s="86">
        <v>52870104</v>
      </c>
      <c r="O31" s="87">
        <v>0</v>
      </c>
      <c r="P31" s="86">
        <v>2137325</v>
      </c>
      <c r="Q31" s="86">
        <v>2137325</v>
      </c>
      <c r="R31" s="87">
        <v>0</v>
      </c>
      <c r="S31" s="86">
        <v>50732779</v>
      </c>
      <c r="T31" s="87">
        <v>0</v>
      </c>
      <c r="U31" s="86">
        <v>2137325</v>
      </c>
      <c r="V31" s="86">
        <v>2137325</v>
      </c>
      <c r="W31" s="86">
        <v>50732779</v>
      </c>
      <c r="X31" s="86">
        <v>2137325</v>
      </c>
      <c r="Y31" s="87">
        <v>0</v>
      </c>
      <c r="Z31" s="86">
        <v>2137325</v>
      </c>
      <c r="AA31" s="86">
        <v>2137325</v>
      </c>
      <c r="AB31" s="87">
        <v>0</v>
      </c>
    </row>
    <row r="32" spans="1:28" ht="16.5" hidden="1" customHeight="1" x14ac:dyDescent="0.25">
      <c r="A32" s="88" t="s">
        <v>176</v>
      </c>
      <c r="B32" s="88" t="s">
        <v>175</v>
      </c>
      <c r="C32" s="88" t="s">
        <v>92</v>
      </c>
      <c r="D32" s="88" t="s">
        <v>174</v>
      </c>
      <c r="E32" s="88"/>
      <c r="F32" s="88" t="s">
        <v>107</v>
      </c>
      <c r="G32" s="86">
        <v>10000000</v>
      </c>
      <c r="H32" s="87">
        <v>0</v>
      </c>
      <c r="I32" s="87">
        <v>0</v>
      </c>
      <c r="J32" s="87">
        <v>0</v>
      </c>
      <c r="K32" s="87">
        <v>0</v>
      </c>
      <c r="L32" s="87">
        <v>0</v>
      </c>
      <c r="M32" s="87">
        <v>0</v>
      </c>
      <c r="N32" s="86">
        <v>10000000</v>
      </c>
      <c r="O32" s="87">
        <v>0</v>
      </c>
      <c r="P32" s="87">
        <v>0</v>
      </c>
      <c r="Q32" s="87">
        <v>0</v>
      </c>
      <c r="R32" s="87">
        <v>0</v>
      </c>
      <c r="S32" s="86">
        <v>10000000</v>
      </c>
      <c r="T32" s="87">
        <v>0</v>
      </c>
      <c r="U32" s="87">
        <v>0</v>
      </c>
      <c r="V32" s="87">
        <v>0</v>
      </c>
      <c r="W32" s="86">
        <v>10000000</v>
      </c>
      <c r="X32" s="87">
        <v>0</v>
      </c>
      <c r="Y32" s="87">
        <v>0</v>
      </c>
      <c r="Z32" s="87">
        <v>0</v>
      </c>
      <c r="AA32" s="87">
        <v>0</v>
      </c>
      <c r="AB32" s="87">
        <v>0</v>
      </c>
    </row>
    <row r="33" spans="1:28" ht="16.5" hidden="1" customHeight="1" x14ac:dyDescent="0.25">
      <c r="A33" s="88" t="s">
        <v>173</v>
      </c>
      <c r="B33" s="88" t="s">
        <v>172</v>
      </c>
      <c r="C33" s="88" t="s">
        <v>92</v>
      </c>
      <c r="D33" s="88" t="s">
        <v>171</v>
      </c>
      <c r="E33" s="88"/>
      <c r="F33" s="88" t="s">
        <v>90</v>
      </c>
      <c r="G33" s="86">
        <v>4310916</v>
      </c>
      <c r="H33" s="87">
        <v>0</v>
      </c>
      <c r="I33" s="87">
        <v>0</v>
      </c>
      <c r="J33" s="87">
        <v>0</v>
      </c>
      <c r="K33" s="87">
        <v>0</v>
      </c>
      <c r="L33" s="87">
        <v>0</v>
      </c>
      <c r="M33" s="87">
        <v>0</v>
      </c>
      <c r="N33" s="86">
        <v>4310916</v>
      </c>
      <c r="O33" s="87">
        <v>0</v>
      </c>
      <c r="P33" s="86">
        <v>202346</v>
      </c>
      <c r="Q33" s="86">
        <v>202346</v>
      </c>
      <c r="R33" s="87">
        <v>0</v>
      </c>
      <c r="S33" s="86">
        <v>4108570</v>
      </c>
      <c r="T33" s="87">
        <v>0</v>
      </c>
      <c r="U33" s="86">
        <v>202346</v>
      </c>
      <c r="V33" s="86">
        <v>202346</v>
      </c>
      <c r="W33" s="86">
        <v>4108570</v>
      </c>
      <c r="X33" s="86">
        <v>202346</v>
      </c>
      <c r="Y33" s="87">
        <v>0</v>
      </c>
      <c r="Z33" s="86">
        <v>202346</v>
      </c>
      <c r="AA33" s="86">
        <v>202346</v>
      </c>
      <c r="AB33" s="87">
        <v>0</v>
      </c>
    </row>
    <row r="34" spans="1:28" ht="16.5" hidden="1" customHeight="1" x14ac:dyDescent="0.25">
      <c r="A34" s="88" t="s">
        <v>110</v>
      </c>
      <c r="B34" s="88" t="s">
        <v>170</v>
      </c>
      <c r="C34" s="88" t="s">
        <v>92</v>
      </c>
      <c r="D34" s="88" t="s">
        <v>169</v>
      </c>
      <c r="E34" s="88"/>
      <c r="F34" s="88" t="s">
        <v>110</v>
      </c>
      <c r="G34" s="86">
        <v>788491311</v>
      </c>
      <c r="H34" s="87">
        <v>0</v>
      </c>
      <c r="I34" s="87">
        <v>0</v>
      </c>
      <c r="J34" s="87">
        <v>0</v>
      </c>
      <c r="K34" s="87">
        <v>0</v>
      </c>
      <c r="L34" s="87">
        <v>0</v>
      </c>
      <c r="M34" s="87">
        <v>0</v>
      </c>
      <c r="N34" s="86">
        <v>788491311</v>
      </c>
      <c r="O34" s="87">
        <v>0</v>
      </c>
      <c r="P34" s="86">
        <v>505191114</v>
      </c>
      <c r="Q34" s="86">
        <v>505191114</v>
      </c>
      <c r="R34" s="87">
        <v>0</v>
      </c>
      <c r="S34" s="86">
        <v>283300197</v>
      </c>
      <c r="T34" s="87">
        <v>0</v>
      </c>
      <c r="U34" s="86">
        <v>485363643</v>
      </c>
      <c r="V34" s="86">
        <v>485363643</v>
      </c>
      <c r="W34" s="86">
        <v>303127668</v>
      </c>
      <c r="X34" s="86">
        <v>101212643</v>
      </c>
      <c r="Y34" s="87">
        <v>0</v>
      </c>
      <c r="Z34" s="86">
        <v>27390198</v>
      </c>
      <c r="AA34" s="86">
        <v>27390198</v>
      </c>
      <c r="AB34" s="86">
        <v>457973445</v>
      </c>
    </row>
    <row r="35" spans="1:28" ht="16.5" hidden="1" customHeight="1" x14ac:dyDescent="0.25">
      <c r="A35" s="88" t="s">
        <v>110</v>
      </c>
      <c r="B35" s="88" t="s">
        <v>168</v>
      </c>
      <c r="C35" s="88" t="s">
        <v>92</v>
      </c>
      <c r="D35" s="88" t="s">
        <v>167</v>
      </c>
      <c r="E35" s="88"/>
      <c r="F35" s="88" t="s">
        <v>110</v>
      </c>
      <c r="G35" s="86">
        <v>788491311</v>
      </c>
      <c r="H35" s="87">
        <v>0</v>
      </c>
      <c r="I35" s="87">
        <v>0</v>
      </c>
      <c r="J35" s="87">
        <v>0</v>
      </c>
      <c r="K35" s="87">
        <v>0</v>
      </c>
      <c r="L35" s="87">
        <v>0</v>
      </c>
      <c r="M35" s="87">
        <v>0</v>
      </c>
      <c r="N35" s="86">
        <v>788491311</v>
      </c>
      <c r="O35" s="87">
        <v>0</v>
      </c>
      <c r="P35" s="86">
        <v>505191114</v>
      </c>
      <c r="Q35" s="86">
        <v>505191114</v>
      </c>
      <c r="R35" s="87">
        <v>0</v>
      </c>
      <c r="S35" s="86">
        <v>283300197</v>
      </c>
      <c r="T35" s="87">
        <v>0</v>
      </c>
      <c r="U35" s="86">
        <v>485363643</v>
      </c>
      <c r="V35" s="86">
        <v>485363643</v>
      </c>
      <c r="W35" s="86">
        <v>303127668</v>
      </c>
      <c r="X35" s="86">
        <v>101212643</v>
      </c>
      <c r="Y35" s="87">
        <v>0</v>
      </c>
      <c r="Z35" s="86">
        <v>27390198</v>
      </c>
      <c r="AA35" s="86">
        <v>27390198</v>
      </c>
      <c r="AB35" s="86">
        <v>457973445</v>
      </c>
    </row>
    <row r="36" spans="1:28" ht="16.5" hidden="1" customHeight="1" x14ac:dyDescent="0.25">
      <c r="A36" s="88" t="s">
        <v>110</v>
      </c>
      <c r="B36" s="88" t="s">
        <v>166</v>
      </c>
      <c r="C36" s="88" t="s">
        <v>92</v>
      </c>
      <c r="D36" s="88" t="s">
        <v>165</v>
      </c>
      <c r="E36" s="88"/>
      <c r="F36" s="88" t="s">
        <v>110</v>
      </c>
      <c r="G36" s="86">
        <v>82118061</v>
      </c>
      <c r="H36" s="87">
        <v>0</v>
      </c>
      <c r="I36" s="87">
        <v>0</v>
      </c>
      <c r="J36" s="87">
        <v>0</v>
      </c>
      <c r="K36" s="87">
        <v>0</v>
      </c>
      <c r="L36" s="87">
        <v>0</v>
      </c>
      <c r="M36" s="87">
        <v>0</v>
      </c>
      <c r="N36" s="86">
        <v>82118061</v>
      </c>
      <c r="O36" s="87">
        <v>0</v>
      </c>
      <c r="P36" s="86">
        <v>23127471</v>
      </c>
      <c r="Q36" s="86">
        <v>23127471</v>
      </c>
      <c r="R36" s="87">
        <v>0</v>
      </c>
      <c r="S36" s="86">
        <v>58990590</v>
      </c>
      <c r="T36" s="87">
        <v>0</v>
      </c>
      <c r="U36" s="86">
        <v>3300000</v>
      </c>
      <c r="V36" s="86">
        <v>3300000</v>
      </c>
      <c r="W36" s="86">
        <v>78818061</v>
      </c>
      <c r="X36" s="86">
        <v>275000</v>
      </c>
      <c r="Y36" s="87">
        <v>0</v>
      </c>
      <c r="Z36" s="86">
        <v>275000</v>
      </c>
      <c r="AA36" s="86">
        <v>275000</v>
      </c>
      <c r="AB36" s="86">
        <v>3025000</v>
      </c>
    </row>
    <row r="37" spans="1:28" ht="16.5" hidden="1" customHeight="1" x14ac:dyDescent="0.25">
      <c r="A37" s="88" t="s">
        <v>164</v>
      </c>
      <c r="B37" s="88" t="s">
        <v>163</v>
      </c>
      <c r="C37" s="88" t="s">
        <v>92</v>
      </c>
      <c r="D37" s="88" t="s">
        <v>162</v>
      </c>
      <c r="E37" s="88"/>
      <c r="F37" s="88" t="s">
        <v>90</v>
      </c>
      <c r="G37" s="86">
        <v>13118061</v>
      </c>
      <c r="H37" s="87">
        <v>0</v>
      </c>
      <c r="I37" s="87">
        <v>0</v>
      </c>
      <c r="J37" s="87">
        <v>0</v>
      </c>
      <c r="K37" s="87">
        <v>0</v>
      </c>
      <c r="L37" s="87">
        <v>0</v>
      </c>
      <c r="M37" s="87">
        <v>0</v>
      </c>
      <c r="N37" s="86">
        <v>13118061</v>
      </c>
      <c r="O37" s="87">
        <v>0</v>
      </c>
      <c r="P37" s="86">
        <v>3300000</v>
      </c>
      <c r="Q37" s="86">
        <v>3300000</v>
      </c>
      <c r="R37" s="87">
        <v>0</v>
      </c>
      <c r="S37" s="86">
        <v>9818061</v>
      </c>
      <c r="T37" s="87">
        <v>0</v>
      </c>
      <c r="U37" s="86">
        <v>3300000</v>
      </c>
      <c r="V37" s="86">
        <v>3300000</v>
      </c>
      <c r="W37" s="86">
        <v>9818061</v>
      </c>
      <c r="X37" s="86">
        <v>275000</v>
      </c>
      <c r="Y37" s="87">
        <v>0</v>
      </c>
      <c r="Z37" s="86">
        <v>275000</v>
      </c>
      <c r="AA37" s="86">
        <v>275000</v>
      </c>
      <c r="AB37" s="86">
        <v>3025000</v>
      </c>
    </row>
    <row r="38" spans="1:28" ht="16.5" hidden="1" customHeight="1" x14ac:dyDescent="0.25">
      <c r="A38" s="88" t="s">
        <v>161</v>
      </c>
      <c r="B38" s="88" t="s">
        <v>160</v>
      </c>
      <c r="C38" s="88" t="s">
        <v>92</v>
      </c>
      <c r="D38" s="88" t="s">
        <v>159</v>
      </c>
      <c r="E38" s="88"/>
      <c r="F38" s="88" t="s">
        <v>90</v>
      </c>
      <c r="G38" s="86">
        <v>39000000</v>
      </c>
      <c r="H38" s="87">
        <v>0</v>
      </c>
      <c r="I38" s="87">
        <v>0</v>
      </c>
      <c r="J38" s="87">
        <v>0</v>
      </c>
      <c r="K38" s="87">
        <v>0</v>
      </c>
      <c r="L38" s="87">
        <v>0</v>
      </c>
      <c r="M38" s="87">
        <v>0</v>
      </c>
      <c r="N38" s="86">
        <v>39000000</v>
      </c>
      <c r="O38" s="87">
        <v>0</v>
      </c>
      <c r="P38" s="86">
        <v>19827471</v>
      </c>
      <c r="Q38" s="86">
        <v>19827471</v>
      </c>
      <c r="R38" s="87">
        <v>0</v>
      </c>
      <c r="S38" s="86">
        <v>19172529</v>
      </c>
      <c r="T38" s="87">
        <v>0</v>
      </c>
      <c r="U38" s="87">
        <v>0</v>
      </c>
      <c r="V38" s="87">
        <v>0</v>
      </c>
      <c r="W38" s="86">
        <v>39000000</v>
      </c>
      <c r="X38" s="87">
        <v>0</v>
      </c>
      <c r="Y38" s="87">
        <v>0</v>
      </c>
      <c r="Z38" s="87">
        <v>0</v>
      </c>
      <c r="AA38" s="87">
        <v>0</v>
      </c>
      <c r="AB38" s="87">
        <v>0</v>
      </c>
    </row>
    <row r="39" spans="1:28" ht="16.5" hidden="1" customHeight="1" x14ac:dyDescent="0.25">
      <c r="A39" s="88" t="s">
        <v>158</v>
      </c>
      <c r="B39" s="88" t="s">
        <v>157</v>
      </c>
      <c r="C39" s="88" t="s">
        <v>92</v>
      </c>
      <c r="D39" s="88" t="s">
        <v>156</v>
      </c>
      <c r="E39" s="88"/>
      <c r="F39" s="88" t="s">
        <v>90</v>
      </c>
      <c r="G39" s="86">
        <v>30000000</v>
      </c>
      <c r="H39" s="87">
        <v>0</v>
      </c>
      <c r="I39" s="87">
        <v>0</v>
      </c>
      <c r="J39" s="87">
        <v>0</v>
      </c>
      <c r="K39" s="87">
        <v>0</v>
      </c>
      <c r="L39" s="87">
        <v>0</v>
      </c>
      <c r="M39" s="87">
        <v>0</v>
      </c>
      <c r="N39" s="86">
        <v>30000000</v>
      </c>
      <c r="O39" s="87">
        <v>0</v>
      </c>
      <c r="P39" s="87">
        <v>0</v>
      </c>
      <c r="Q39" s="87">
        <v>0</v>
      </c>
      <c r="R39" s="87">
        <v>0</v>
      </c>
      <c r="S39" s="86">
        <v>30000000</v>
      </c>
      <c r="T39" s="87">
        <v>0</v>
      </c>
      <c r="U39" s="87">
        <v>0</v>
      </c>
      <c r="V39" s="87">
        <v>0</v>
      </c>
      <c r="W39" s="86">
        <v>30000000</v>
      </c>
      <c r="X39" s="87">
        <v>0</v>
      </c>
      <c r="Y39" s="87">
        <v>0</v>
      </c>
      <c r="Z39" s="87">
        <v>0</v>
      </c>
      <c r="AA39" s="87">
        <v>0</v>
      </c>
      <c r="AB39" s="87">
        <v>0</v>
      </c>
    </row>
    <row r="40" spans="1:28" ht="16.5" hidden="1" customHeight="1" x14ac:dyDescent="0.25">
      <c r="A40" s="88" t="s">
        <v>110</v>
      </c>
      <c r="B40" s="88" t="s">
        <v>155</v>
      </c>
      <c r="C40" s="88" t="s">
        <v>92</v>
      </c>
      <c r="D40" s="88" t="s">
        <v>121</v>
      </c>
      <c r="E40" s="88"/>
      <c r="F40" s="88" t="s">
        <v>110</v>
      </c>
      <c r="G40" s="86">
        <v>706373250</v>
      </c>
      <c r="H40" s="87">
        <v>0</v>
      </c>
      <c r="I40" s="87">
        <v>0</v>
      </c>
      <c r="J40" s="87">
        <v>0</v>
      </c>
      <c r="K40" s="87">
        <v>0</v>
      </c>
      <c r="L40" s="87">
        <v>0</v>
      </c>
      <c r="M40" s="87">
        <v>0</v>
      </c>
      <c r="N40" s="86">
        <v>706373250</v>
      </c>
      <c r="O40" s="87">
        <v>0</v>
      </c>
      <c r="P40" s="86">
        <v>482063643</v>
      </c>
      <c r="Q40" s="86">
        <v>482063643</v>
      </c>
      <c r="R40" s="87">
        <v>0</v>
      </c>
      <c r="S40" s="86">
        <v>224309607</v>
      </c>
      <c r="T40" s="87">
        <v>0</v>
      </c>
      <c r="U40" s="86">
        <v>482063643</v>
      </c>
      <c r="V40" s="86">
        <v>482063643</v>
      </c>
      <c r="W40" s="86">
        <v>224309607</v>
      </c>
      <c r="X40" s="86">
        <v>100937643</v>
      </c>
      <c r="Y40" s="87">
        <v>0</v>
      </c>
      <c r="Z40" s="86">
        <v>27115198</v>
      </c>
      <c r="AA40" s="86">
        <v>27115198</v>
      </c>
      <c r="AB40" s="86">
        <v>454948445</v>
      </c>
    </row>
    <row r="41" spans="1:28" ht="16.5" hidden="1" customHeight="1" x14ac:dyDescent="0.25">
      <c r="A41" s="88" t="s">
        <v>154</v>
      </c>
      <c r="B41" s="88" t="s">
        <v>153</v>
      </c>
      <c r="C41" s="88" t="s">
        <v>92</v>
      </c>
      <c r="D41" s="88" t="s">
        <v>152</v>
      </c>
      <c r="E41" s="88"/>
      <c r="F41" s="88" t="s">
        <v>90</v>
      </c>
      <c r="G41" s="86">
        <v>2476902</v>
      </c>
      <c r="H41" s="87">
        <v>0</v>
      </c>
      <c r="I41" s="87">
        <v>0</v>
      </c>
      <c r="J41" s="87">
        <v>0</v>
      </c>
      <c r="K41" s="87">
        <v>0</v>
      </c>
      <c r="L41" s="87">
        <v>0</v>
      </c>
      <c r="M41" s="87">
        <v>0</v>
      </c>
      <c r="N41" s="86">
        <v>2476902</v>
      </c>
      <c r="O41" s="87">
        <v>0</v>
      </c>
      <c r="P41" s="86">
        <v>2200000</v>
      </c>
      <c r="Q41" s="86">
        <v>2200000</v>
      </c>
      <c r="R41" s="87">
        <v>0</v>
      </c>
      <c r="S41" s="86">
        <v>276902</v>
      </c>
      <c r="T41" s="87">
        <v>0</v>
      </c>
      <c r="U41" s="86">
        <v>2200000</v>
      </c>
      <c r="V41" s="86">
        <v>2200000</v>
      </c>
      <c r="W41" s="86">
        <v>276902</v>
      </c>
      <c r="X41" s="86">
        <v>183333</v>
      </c>
      <c r="Y41" s="87">
        <v>0</v>
      </c>
      <c r="Z41" s="86">
        <v>183333</v>
      </c>
      <c r="AA41" s="86">
        <v>183333</v>
      </c>
      <c r="AB41" s="86">
        <v>2016667</v>
      </c>
    </row>
    <row r="42" spans="1:28" ht="16.5" hidden="1" customHeight="1" x14ac:dyDescent="0.25">
      <c r="A42" s="88" t="s">
        <v>151</v>
      </c>
      <c r="B42" s="88" t="s">
        <v>150</v>
      </c>
      <c r="C42" s="88" t="s">
        <v>92</v>
      </c>
      <c r="D42" s="88" t="s">
        <v>149</v>
      </c>
      <c r="E42" s="88"/>
      <c r="F42" s="88" t="s">
        <v>90</v>
      </c>
      <c r="G42" s="86">
        <v>357179873</v>
      </c>
      <c r="H42" s="87">
        <v>0</v>
      </c>
      <c r="I42" s="87">
        <v>0</v>
      </c>
      <c r="J42" s="87">
        <v>0</v>
      </c>
      <c r="K42" s="87">
        <v>0</v>
      </c>
      <c r="L42" s="87">
        <v>0</v>
      </c>
      <c r="M42" s="87">
        <v>0</v>
      </c>
      <c r="N42" s="86">
        <v>357179873</v>
      </c>
      <c r="O42" s="87">
        <v>0</v>
      </c>
      <c r="P42" s="86">
        <v>297631769</v>
      </c>
      <c r="Q42" s="86">
        <v>297631769</v>
      </c>
      <c r="R42" s="87">
        <v>0</v>
      </c>
      <c r="S42" s="86">
        <v>59548104</v>
      </c>
      <c r="T42" s="87">
        <v>0</v>
      </c>
      <c r="U42" s="86">
        <v>297631769</v>
      </c>
      <c r="V42" s="86">
        <v>297631769</v>
      </c>
      <c r="W42" s="86">
        <v>59548104</v>
      </c>
      <c r="X42" s="86">
        <v>76164436</v>
      </c>
      <c r="Y42" s="87">
        <v>0</v>
      </c>
      <c r="Z42" s="86">
        <v>2341991</v>
      </c>
      <c r="AA42" s="86">
        <v>2341991</v>
      </c>
      <c r="AB42" s="86">
        <v>295289778</v>
      </c>
    </row>
    <row r="43" spans="1:28" ht="16.5" hidden="1" customHeight="1" x14ac:dyDescent="0.25">
      <c r="A43" s="88" t="s">
        <v>148</v>
      </c>
      <c r="B43" s="88" t="s">
        <v>147</v>
      </c>
      <c r="C43" s="88" t="s">
        <v>92</v>
      </c>
      <c r="D43" s="88" t="s">
        <v>146</v>
      </c>
      <c r="E43" s="88"/>
      <c r="F43" s="88" t="s">
        <v>90</v>
      </c>
      <c r="G43" s="86">
        <v>74316475</v>
      </c>
      <c r="H43" s="87">
        <v>0</v>
      </c>
      <c r="I43" s="87">
        <v>0</v>
      </c>
      <c r="J43" s="87">
        <v>0</v>
      </c>
      <c r="K43" s="87">
        <v>0</v>
      </c>
      <c r="L43" s="87">
        <v>0</v>
      </c>
      <c r="M43" s="87">
        <v>0</v>
      </c>
      <c r="N43" s="86">
        <v>74316475</v>
      </c>
      <c r="O43" s="87">
        <v>0</v>
      </c>
      <c r="P43" s="86">
        <v>8231874</v>
      </c>
      <c r="Q43" s="86">
        <v>8231874</v>
      </c>
      <c r="R43" s="87">
        <v>0</v>
      </c>
      <c r="S43" s="86">
        <v>66084601</v>
      </c>
      <c r="T43" s="87">
        <v>0</v>
      </c>
      <c r="U43" s="86">
        <v>8231874</v>
      </c>
      <c r="V43" s="86">
        <v>8231874</v>
      </c>
      <c r="W43" s="86">
        <v>66084601</v>
      </c>
      <c r="X43" s="86">
        <v>3190208</v>
      </c>
      <c r="Y43" s="87">
        <v>0</v>
      </c>
      <c r="Z43" s="86">
        <v>3190208</v>
      </c>
      <c r="AA43" s="86">
        <v>3190208</v>
      </c>
      <c r="AB43" s="86">
        <v>5041666</v>
      </c>
    </row>
    <row r="44" spans="1:28" ht="16.5" hidden="1" customHeight="1" x14ac:dyDescent="0.25">
      <c r="A44" s="88" t="s">
        <v>145</v>
      </c>
      <c r="B44" s="88" t="s">
        <v>144</v>
      </c>
      <c r="C44" s="88" t="s">
        <v>92</v>
      </c>
      <c r="D44" s="88" t="s">
        <v>111</v>
      </c>
      <c r="E44" s="88"/>
      <c r="F44" s="88" t="s">
        <v>90</v>
      </c>
      <c r="G44" s="86">
        <v>272400000</v>
      </c>
      <c r="H44" s="87">
        <v>0</v>
      </c>
      <c r="I44" s="87">
        <v>0</v>
      </c>
      <c r="J44" s="87">
        <v>0</v>
      </c>
      <c r="K44" s="87">
        <v>0</v>
      </c>
      <c r="L44" s="87">
        <v>0</v>
      </c>
      <c r="M44" s="87">
        <v>0</v>
      </c>
      <c r="N44" s="86">
        <v>272400000</v>
      </c>
      <c r="O44" s="87">
        <v>0</v>
      </c>
      <c r="P44" s="86">
        <v>174000000</v>
      </c>
      <c r="Q44" s="86">
        <v>174000000</v>
      </c>
      <c r="R44" s="87">
        <v>0</v>
      </c>
      <c r="S44" s="86">
        <v>98400000</v>
      </c>
      <c r="T44" s="87">
        <v>0</v>
      </c>
      <c r="U44" s="86">
        <v>174000000</v>
      </c>
      <c r="V44" s="86">
        <v>174000000</v>
      </c>
      <c r="W44" s="86">
        <v>98400000</v>
      </c>
      <c r="X44" s="86">
        <v>21399666</v>
      </c>
      <c r="Y44" s="87">
        <v>0</v>
      </c>
      <c r="Z44" s="86">
        <v>21399666</v>
      </c>
      <c r="AA44" s="86">
        <v>21399666</v>
      </c>
      <c r="AB44" s="86">
        <v>152600334</v>
      </c>
    </row>
    <row r="45" spans="1:28" ht="16.5" hidden="1" customHeight="1" x14ac:dyDescent="0.25">
      <c r="A45" s="88" t="s">
        <v>110</v>
      </c>
      <c r="B45" s="88" t="s">
        <v>143</v>
      </c>
      <c r="C45" s="88" t="s">
        <v>92</v>
      </c>
      <c r="D45" s="88" t="s">
        <v>142</v>
      </c>
      <c r="E45" s="88"/>
      <c r="F45" s="88" t="s">
        <v>110</v>
      </c>
      <c r="G45" s="86">
        <v>139809600</v>
      </c>
      <c r="H45" s="87">
        <v>0</v>
      </c>
      <c r="I45" s="87">
        <v>0</v>
      </c>
      <c r="J45" s="87">
        <v>0</v>
      </c>
      <c r="K45" s="87">
        <v>0</v>
      </c>
      <c r="L45" s="87">
        <v>0</v>
      </c>
      <c r="M45" s="87">
        <v>0</v>
      </c>
      <c r="N45" s="86">
        <v>139809600</v>
      </c>
      <c r="O45" s="87">
        <v>0</v>
      </c>
      <c r="P45" s="87">
        <v>0</v>
      </c>
      <c r="Q45" s="87">
        <v>0</v>
      </c>
      <c r="R45" s="87">
        <v>0</v>
      </c>
      <c r="S45" s="86">
        <v>139809600</v>
      </c>
      <c r="T45" s="87">
        <v>0</v>
      </c>
      <c r="U45" s="87">
        <v>0</v>
      </c>
      <c r="V45" s="87">
        <v>0</v>
      </c>
      <c r="W45" s="86">
        <v>139809600</v>
      </c>
      <c r="X45" s="87">
        <v>0</v>
      </c>
      <c r="Y45" s="87">
        <v>0</v>
      </c>
      <c r="Z45" s="87">
        <v>0</v>
      </c>
      <c r="AA45" s="87">
        <v>0</v>
      </c>
      <c r="AB45" s="87">
        <v>0</v>
      </c>
    </row>
    <row r="46" spans="1:28" ht="16.5" hidden="1" customHeight="1" x14ac:dyDescent="0.25">
      <c r="A46" s="88" t="s">
        <v>110</v>
      </c>
      <c r="B46" s="88" t="s">
        <v>141</v>
      </c>
      <c r="C46" s="88" t="s">
        <v>92</v>
      </c>
      <c r="D46" s="88" t="s">
        <v>140</v>
      </c>
      <c r="E46" s="88"/>
      <c r="F46" s="88" t="s">
        <v>110</v>
      </c>
      <c r="G46" s="86">
        <v>139809600</v>
      </c>
      <c r="H46" s="87">
        <v>0</v>
      </c>
      <c r="I46" s="87">
        <v>0</v>
      </c>
      <c r="J46" s="87">
        <v>0</v>
      </c>
      <c r="K46" s="87">
        <v>0</v>
      </c>
      <c r="L46" s="87">
        <v>0</v>
      </c>
      <c r="M46" s="87">
        <v>0</v>
      </c>
      <c r="N46" s="86">
        <v>139809600</v>
      </c>
      <c r="O46" s="87">
        <v>0</v>
      </c>
      <c r="P46" s="87">
        <v>0</v>
      </c>
      <c r="Q46" s="87">
        <v>0</v>
      </c>
      <c r="R46" s="87">
        <v>0</v>
      </c>
      <c r="S46" s="86">
        <v>139809600</v>
      </c>
      <c r="T46" s="87">
        <v>0</v>
      </c>
      <c r="U46" s="87">
        <v>0</v>
      </c>
      <c r="V46" s="87">
        <v>0</v>
      </c>
      <c r="W46" s="86">
        <v>139809600</v>
      </c>
      <c r="X46" s="87">
        <v>0</v>
      </c>
      <c r="Y46" s="87">
        <v>0</v>
      </c>
      <c r="Z46" s="87">
        <v>0</v>
      </c>
      <c r="AA46" s="87">
        <v>0</v>
      </c>
      <c r="AB46" s="87">
        <v>0</v>
      </c>
    </row>
    <row r="47" spans="1:28" ht="16.5" hidden="1" customHeight="1" x14ac:dyDescent="0.25">
      <c r="A47" s="88" t="s">
        <v>110</v>
      </c>
      <c r="B47" s="88" t="s">
        <v>139</v>
      </c>
      <c r="C47" s="88" t="s">
        <v>92</v>
      </c>
      <c r="D47" s="88" t="s">
        <v>138</v>
      </c>
      <c r="E47" s="88"/>
      <c r="F47" s="88" t="s">
        <v>110</v>
      </c>
      <c r="G47" s="86">
        <v>139809600</v>
      </c>
      <c r="H47" s="87">
        <v>0</v>
      </c>
      <c r="I47" s="87">
        <v>0</v>
      </c>
      <c r="J47" s="87">
        <v>0</v>
      </c>
      <c r="K47" s="87">
        <v>0</v>
      </c>
      <c r="L47" s="87">
        <v>0</v>
      </c>
      <c r="M47" s="87">
        <v>0</v>
      </c>
      <c r="N47" s="86">
        <v>139809600</v>
      </c>
      <c r="O47" s="87">
        <v>0</v>
      </c>
      <c r="P47" s="87">
        <v>0</v>
      </c>
      <c r="Q47" s="87">
        <v>0</v>
      </c>
      <c r="R47" s="87">
        <v>0</v>
      </c>
      <c r="S47" s="86">
        <v>139809600</v>
      </c>
      <c r="T47" s="87">
        <v>0</v>
      </c>
      <c r="U47" s="87">
        <v>0</v>
      </c>
      <c r="V47" s="87">
        <v>0</v>
      </c>
      <c r="W47" s="86">
        <v>139809600</v>
      </c>
      <c r="X47" s="87">
        <v>0</v>
      </c>
      <c r="Y47" s="87">
        <v>0</v>
      </c>
      <c r="Z47" s="87">
        <v>0</v>
      </c>
      <c r="AA47" s="87">
        <v>0</v>
      </c>
      <c r="AB47" s="87">
        <v>0</v>
      </c>
    </row>
    <row r="48" spans="1:28" ht="16.5" hidden="1" customHeight="1" x14ac:dyDescent="0.25">
      <c r="A48" s="88" t="s">
        <v>137</v>
      </c>
      <c r="B48" s="88" t="s">
        <v>135</v>
      </c>
      <c r="C48" s="88" t="s">
        <v>92</v>
      </c>
      <c r="D48" s="88" t="s">
        <v>134</v>
      </c>
      <c r="E48" s="88"/>
      <c r="F48" s="88" t="s">
        <v>90</v>
      </c>
      <c r="G48" s="86">
        <v>119809609</v>
      </c>
      <c r="H48" s="87">
        <v>0</v>
      </c>
      <c r="I48" s="87">
        <v>0</v>
      </c>
      <c r="J48" s="87">
        <v>0</v>
      </c>
      <c r="K48" s="87">
        <v>0</v>
      </c>
      <c r="L48" s="87">
        <v>0</v>
      </c>
      <c r="M48" s="87">
        <v>0</v>
      </c>
      <c r="N48" s="86">
        <v>119809609</v>
      </c>
      <c r="O48" s="87">
        <v>0</v>
      </c>
      <c r="P48" s="87">
        <v>0</v>
      </c>
      <c r="Q48" s="87">
        <v>0</v>
      </c>
      <c r="R48" s="87">
        <v>0</v>
      </c>
      <c r="S48" s="86">
        <v>119809609</v>
      </c>
      <c r="T48" s="87">
        <v>0</v>
      </c>
      <c r="U48" s="87">
        <v>0</v>
      </c>
      <c r="V48" s="87">
        <v>0</v>
      </c>
      <c r="W48" s="86">
        <v>119809609</v>
      </c>
      <c r="X48" s="87">
        <v>0</v>
      </c>
      <c r="Y48" s="87">
        <v>0</v>
      </c>
      <c r="Z48" s="87">
        <v>0</v>
      </c>
      <c r="AA48" s="87">
        <v>0</v>
      </c>
      <c r="AB48" s="87">
        <v>0</v>
      </c>
    </row>
    <row r="49" spans="1:28" ht="16.5" hidden="1" customHeight="1" x14ac:dyDescent="0.25">
      <c r="A49" s="88" t="s">
        <v>136</v>
      </c>
      <c r="B49" s="88" t="s">
        <v>135</v>
      </c>
      <c r="C49" s="88" t="s">
        <v>92</v>
      </c>
      <c r="D49" s="88" t="s">
        <v>134</v>
      </c>
      <c r="E49" s="88"/>
      <c r="F49" s="88" t="s">
        <v>107</v>
      </c>
      <c r="G49" s="86">
        <v>19999991</v>
      </c>
      <c r="H49" s="87">
        <v>0</v>
      </c>
      <c r="I49" s="87">
        <v>0</v>
      </c>
      <c r="J49" s="87">
        <v>0</v>
      </c>
      <c r="K49" s="87">
        <v>0</v>
      </c>
      <c r="L49" s="87">
        <v>0</v>
      </c>
      <c r="M49" s="87">
        <v>0</v>
      </c>
      <c r="N49" s="86">
        <v>19999991</v>
      </c>
      <c r="O49" s="87">
        <v>0</v>
      </c>
      <c r="P49" s="87">
        <v>0</v>
      </c>
      <c r="Q49" s="87">
        <v>0</v>
      </c>
      <c r="R49" s="87">
        <v>0</v>
      </c>
      <c r="S49" s="86">
        <v>19999991</v>
      </c>
      <c r="T49" s="87">
        <v>0</v>
      </c>
      <c r="U49" s="87">
        <v>0</v>
      </c>
      <c r="V49" s="87">
        <v>0</v>
      </c>
      <c r="W49" s="86">
        <v>19999991</v>
      </c>
      <c r="X49" s="87">
        <v>0</v>
      </c>
      <c r="Y49" s="87">
        <v>0</v>
      </c>
      <c r="Z49" s="87">
        <v>0</v>
      </c>
      <c r="AA49" s="87">
        <v>0</v>
      </c>
      <c r="AB49" s="87">
        <v>0</v>
      </c>
    </row>
    <row r="50" spans="1:28" ht="16.5" hidden="1" customHeight="1" x14ac:dyDescent="0.25">
      <c r="A50" s="88" t="s">
        <v>110</v>
      </c>
      <c r="B50" s="88" t="s">
        <v>133</v>
      </c>
      <c r="C50" s="88" t="s">
        <v>92</v>
      </c>
      <c r="D50" s="88" t="s">
        <v>132</v>
      </c>
      <c r="E50" s="88"/>
      <c r="F50" s="88" t="s">
        <v>110</v>
      </c>
      <c r="G50" s="86">
        <v>16000000</v>
      </c>
      <c r="H50" s="87">
        <v>0</v>
      </c>
      <c r="I50" s="87">
        <v>0</v>
      </c>
      <c r="J50" s="87">
        <v>0</v>
      </c>
      <c r="K50" s="87">
        <v>0</v>
      </c>
      <c r="L50" s="87">
        <v>0</v>
      </c>
      <c r="M50" s="87">
        <v>0</v>
      </c>
      <c r="N50" s="86">
        <v>16000000</v>
      </c>
      <c r="O50" s="87">
        <v>0</v>
      </c>
      <c r="P50" s="86">
        <v>16000000</v>
      </c>
      <c r="Q50" s="86">
        <v>16000000</v>
      </c>
      <c r="R50" s="87">
        <v>0</v>
      </c>
      <c r="S50" s="87">
        <v>0</v>
      </c>
      <c r="T50" s="87">
        <v>0</v>
      </c>
      <c r="U50" s="86">
        <v>16000000</v>
      </c>
      <c r="V50" s="86">
        <v>16000000</v>
      </c>
      <c r="W50" s="87">
        <v>0</v>
      </c>
      <c r="X50" s="86">
        <v>3656066</v>
      </c>
      <c r="Y50" s="87">
        <v>0</v>
      </c>
      <c r="Z50" s="86">
        <v>3656066</v>
      </c>
      <c r="AA50" s="86">
        <v>3656066</v>
      </c>
      <c r="AB50" s="86">
        <v>12343934</v>
      </c>
    </row>
    <row r="51" spans="1:28" ht="16.5" hidden="1" customHeight="1" x14ac:dyDescent="0.25">
      <c r="A51" s="88" t="s">
        <v>110</v>
      </c>
      <c r="B51" s="88" t="s">
        <v>131</v>
      </c>
      <c r="C51" s="88" t="s">
        <v>92</v>
      </c>
      <c r="D51" s="88" t="s">
        <v>130</v>
      </c>
      <c r="E51" s="88"/>
      <c r="F51" s="88" t="s">
        <v>110</v>
      </c>
      <c r="G51" s="86">
        <v>16000000</v>
      </c>
      <c r="H51" s="87">
        <v>0</v>
      </c>
      <c r="I51" s="87">
        <v>0</v>
      </c>
      <c r="J51" s="87">
        <v>0</v>
      </c>
      <c r="K51" s="87">
        <v>0</v>
      </c>
      <c r="L51" s="87">
        <v>0</v>
      </c>
      <c r="M51" s="87">
        <v>0</v>
      </c>
      <c r="N51" s="86">
        <v>16000000</v>
      </c>
      <c r="O51" s="87">
        <v>0</v>
      </c>
      <c r="P51" s="86">
        <v>16000000</v>
      </c>
      <c r="Q51" s="86">
        <v>16000000</v>
      </c>
      <c r="R51" s="87">
        <v>0</v>
      </c>
      <c r="S51" s="87">
        <v>0</v>
      </c>
      <c r="T51" s="87">
        <v>0</v>
      </c>
      <c r="U51" s="86">
        <v>16000000</v>
      </c>
      <c r="V51" s="86">
        <v>16000000</v>
      </c>
      <c r="W51" s="87">
        <v>0</v>
      </c>
      <c r="X51" s="86">
        <v>3656066</v>
      </c>
      <c r="Y51" s="87">
        <v>0</v>
      </c>
      <c r="Z51" s="86">
        <v>3656066</v>
      </c>
      <c r="AA51" s="86">
        <v>3656066</v>
      </c>
      <c r="AB51" s="86">
        <v>12343934</v>
      </c>
    </row>
    <row r="52" spans="1:28" ht="16.5" hidden="1" customHeight="1" x14ac:dyDescent="0.25">
      <c r="A52" s="88" t="s">
        <v>129</v>
      </c>
      <c r="B52" s="88" t="s">
        <v>128</v>
      </c>
      <c r="C52" s="88" t="s">
        <v>92</v>
      </c>
      <c r="D52" s="88" t="s">
        <v>127</v>
      </c>
      <c r="E52" s="88"/>
      <c r="F52" s="88" t="s">
        <v>90</v>
      </c>
      <c r="G52" s="86">
        <v>16000000</v>
      </c>
      <c r="H52" s="87">
        <v>0</v>
      </c>
      <c r="I52" s="87">
        <v>0</v>
      </c>
      <c r="J52" s="87">
        <v>0</v>
      </c>
      <c r="K52" s="87">
        <v>0</v>
      </c>
      <c r="L52" s="87">
        <v>0</v>
      </c>
      <c r="M52" s="87">
        <v>0</v>
      </c>
      <c r="N52" s="86">
        <v>16000000</v>
      </c>
      <c r="O52" s="87">
        <v>0</v>
      </c>
      <c r="P52" s="86">
        <v>16000000</v>
      </c>
      <c r="Q52" s="86">
        <v>16000000</v>
      </c>
      <c r="R52" s="87">
        <v>0</v>
      </c>
      <c r="S52" s="87">
        <v>0</v>
      </c>
      <c r="T52" s="87">
        <v>0</v>
      </c>
      <c r="U52" s="86">
        <v>16000000</v>
      </c>
      <c r="V52" s="86">
        <v>16000000</v>
      </c>
      <c r="W52" s="87">
        <v>0</v>
      </c>
      <c r="X52" s="86">
        <v>3656066</v>
      </c>
      <c r="Y52" s="87">
        <v>0</v>
      </c>
      <c r="Z52" s="86">
        <v>3656066</v>
      </c>
      <c r="AA52" s="86">
        <v>3656066</v>
      </c>
      <c r="AB52" s="86">
        <v>12343934</v>
      </c>
    </row>
    <row r="53" spans="1:28" ht="16.5" customHeight="1" x14ac:dyDescent="0.25">
      <c r="A53" s="88" t="s">
        <v>110</v>
      </c>
      <c r="B53" s="88" t="s">
        <v>126</v>
      </c>
      <c r="C53" s="88" t="s">
        <v>92</v>
      </c>
      <c r="D53" s="88" t="s">
        <v>125</v>
      </c>
      <c r="E53" s="88"/>
      <c r="F53" s="88" t="s">
        <v>110</v>
      </c>
      <c r="G53" s="86">
        <v>2707137572</v>
      </c>
      <c r="H53" s="87">
        <v>0</v>
      </c>
      <c r="I53" s="87">
        <v>0</v>
      </c>
      <c r="J53" s="87">
        <v>0</v>
      </c>
      <c r="K53" s="87">
        <v>0</v>
      </c>
      <c r="L53" s="87">
        <v>0</v>
      </c>
      <c r="M53" s="87">
        <v>0</v>
      </c>
      <c r="N53" s="86">
        <v>2707137572</v>
      </c>
      <c r="O53" s="87">
        <v>0</v>
      </c>
      <c r="P53" s="86">
        <v>2202740479</v>
      </c>
      <c r="Q53" s="86">
        <v>2202740479</v>
      </c>
      <c r="R53" s="87">
        <v>0</v>
      </c>
      <c r="S53" s="86">
        <v>504397093</v>
      </c>
      <c r="T53" s="87">
        <v>0</v>
      </c>
      <c r="U53" s="86">
        <v>2195906945</v>
      </c>
      <c r="V53" s="86">
        <v>2195906945</v>
      </c>
      <c r="W53" s="86">
        <v>511230627</v>
      </c>
      <c r="X53" s="86">
        <v>149291696</v>
      </c>
      <c r="Y53" s="87">
        <v>0</v>
      </c>
      <c r="Z53" s="86">
        <v>105654278</v>
      </c>
      <c r="AA53" s="86">
        <v>105654278</v>
      </c>
      <c r="AB53" s="86">
        <v>2090252667</v>
      </c>
    </row>
    <row r="54" spans="1:28" ht="16.5" customHeight="1" x14ac:dyDescent="0.25">
      <c r="A54" s="88" t="s">
        <v>110</v>
      </c>
      <c r="B54" s="88" t="s">
        <v>124</v>
      </c>
      <c r="C54" s="88" t="s">
        <v>92</v>
      </c>
      <c r="D54" s="88" t="s">
        <v>123</v>
      </c>
      <c r="E54" s="88"/>
      <c r="F54" s="88" t="s">
        <v>110</v>
      </c>
      <c r="G54" s="86">
        <v>2707137572</v>
      </c>
      <c r="H54" s="87">
        <v>0</v>
      </c>
      <c r="I54" s="87">
        <v>0</v>
      </c>
      <c r="J54" s="87">
        <v>0</v>
      </c>
      <c r="K54" s="87">
        <v>0</v>
      </c>
      <c r="L54" s="87">
        <v>0</v>
      </c>
      <c r="M54" s="87">
        <v>0</v>
      </c>
      <c r="N54" s="86">
        <v>2707137572</v>
      </c>
      <c r="O54" s="87">
        <v>0</v>
      </c>
      <c r="P54" s="86">
        <v>2202740479</v>
      </c>
      <c r="Q54" s="86">
        <v>2202740479</v>
      </c>
      <c r="R54" s="87">
        <v>0</v>
      </c>
      <c r="S54" s="86">
        <v>504397093</v>
      </c>
      <c r="T54" s="87">
        <v>0</v>
      </c>
      <c r="U54" s="86">
        <v>2195906945</v>
      </c>
      <c r="V54" s="86">
        <v>2195906945</v>
      </c>
      <c r="W54" s="86">
        <v>511230627</v>
      </c>
      <c r="X54" s="86">
        <v>149291696</v>
      </c>
      <c r="Y54" s="87">
        <v>0</v>
      </c>
      <c r="Z54" s="86">
        <v>105654278</v>
      </c>
      <c r="AA54" s="86">
        <v>105654278</v>
      </c>
      <c r="AB54" s="86">
        <v>2090252667</v>
      </c>
    </row>
    <row r="55" spans="1:28" ht="32.25" customHeight="1" x14ac:dyDescent="0.25">
      <c r="A55" s="88" t="s">
        <v>110</v>
      </c>
      <c r="B55" s="88" t="s">
        <v>122</v>
      </c>
      <c r="C55" s="88" t="s">
        <v>92</v>
      </c>
      <c r="D55" s="88" t="s">
        <v>121</v>
      </c>
      <c r="E55" s="88"/>
      <c r="F55" s="88" t="s">
        <v>110</v>
      </c>
      <c r="G55" s="86">
        <v>2707137572</v>
      </c>
      <c r="H55" s="87">
        <v>0</v>
      </c>
      <c r="I55" s="87">
        <v>0</v>
      </c>
      <c r="J55" s="87">
        <v>0</v>
      </c>
      <c r="K55" s="87">
        <v>0</v>
      </c>
      <c r="L55" s="87">
        <v>0</v>
      </c>
      <c r="M55" s="87">
        <v>0</v>
      </c>
      <c r="N55" s="86">
        <v>2707137572</v>
      </c>
      <c r="O55" s="87">
        <v>0</v>
      </c>
      <c r="P55" s="86">
        <v>2202740479</v>
      </c>
      <c r="Q55" s="86">
        <v>2202740479</v>
      </c>
      <c r="R55" s="87">
        <v>0</v>
      </c>
      <c r="S55" s="86">
        <v>504397093</v>
      </c>
      <c r="T55" s="87">
        <v>0</v>
      </c>
      <c r="U55" s="86">
        <v>2195906945</v>
      </c>
      <c r="V55" s="86">
        <v>2195906945</v>
      </c>
      <c r="W55" s="86">
        <v>511230627</v>
      </c>
      <c r="X55" s="86">
        <v>149291696</v>
      </c>
      <c r="Y55" s="87">
        <v>0</v>
      </c>
      <c r="Z55" s="86">
        <v>105654278</v>
      </c>
      <c r="AA55" s="86">
        <v>105654278</v>
      </c>
      <c r="AB55" s="86">
        <v>2090252667</v>
      </c>
    </row>
    <row r="56" spans="1:28" ht="32.25" customHeight="1" x14ac:dyDescent="0.25">
      <c r="A56" s="88" t="s">
        <v>120</v>
      </c>
      <c r="B56" s="88" t="s">
        <v>119</v>
      </c>
      <c r="C56" s="88" t="s">
        <v>92</v>
      </c>
      <c r="D56" s="88" t="s">
        <v>118</v>
      </c>
      <c r="E56" s="88" t="s">
        <v>276</v>
      </c>
      <c r="F56" s="88" t="s">
        <v>90</v>
      </c>
      <c r="G56" s="86">
        <v>62800427</v>
      </c>
      <c r="H56" s="87">
        <v>0</v>
      </c>
      <c r="I56" s="87">
        <v>0</v>
      </c>
      <c r="J56" s="87">
        <v>0</v>
      </c>
      <c r="K56" s="87">
        <v>0</v>
      </c>
      <c r="L56" s="87">
        <v>0</v>
      </c>
      <c r="M56" s="87">
        <v>0</v>
      </c>
      <c r="N56" s="86">
        <v>62800427</v>
      </c>
      <c r="O56" s="87">
        <v>0</v>
      </c>
      <c r="P56" s="86">
        <v>27806569</v>
      </c>
      <c r="Q56" s="86">
        <v>27806569</v>
      </c>
      <c r="R56" s="87">
        <v>0</v>
      </c>
      <c r="S56" s="86">
        <v>34993858</v>
      </c>
      <c r="T56" s="87">
        <v>0</v>
      </c>
      <c r="U56" s="86">
        <v>26973235</v>
      </c>
      <c r="V56" s="86">
        <v>26973235</v>
      </c>
      <c r="W56" s="86">
        <v>35827192</v>
      </c>
      <c r="X56" s="86">
        <v>36569</v>
      </c>
      <c r="Y56" s="87">
        <v>0</v>
      </c>
      <c r="Z56" s="86">
        <v>36569</v>
      </c>
      <c r="AA56" s="86">
        <v>36569</v>
      </c>
      <c r="AB56" s="86">
        <v>26936666</v>
      </c>
    </row>
    <row r="57" spans="1:28" ht="32.25" customHeight="1" x14ac:dyDescent="0.25">
      <c r="A57" s="88" t="s">
        <v>117</v>
      </c>
      <c r="B57" s="88" t="s">
        <v>114</v>
      </c>
      <c r="C57" s="88" t="s">
        <v>92</v>
      </c>
      <c r="D57" s="88" t="s">
        <v>116</v>
      </c>
      <c r="E57" s="88" t="s">
        <v>277</v>
      </c>
      <c r="F57" s="88" t="s">
        <v>90</v>
      </c>
      <c r="G57" s="86">
        <v>226483488</v>
      </c>
      <c r="H57" s="87">
        <v>0</v>
      </c>
      <c r="I57" s="87">
        <v>0</v>
      </c>
      <c r="J57" s="87">
        <v>0</v>
      </c>
      <c r="K57" s="87">
        <v>0</v>
      </c>
      <c r="L57" s="87">
        <v>0</v>
      </c>
      <c r="M57" s="87">
        <v>0</v>
      </c>
      <c r="N57" s="86">
        <v>226483488</v>
      </c>
      <c r="O57" s="87">
        <v>0</v>
      </c>
      <c r="P57" s="86">
        <v>153470341</v>
      </c>
      <c r="Q57" s="86">
        <v>153470341</v>
      </c>
      <c r="R57" s="87">
        <v>0</v>
      </c>
      <c r="S57" s="86">
        <v>73013147</v>
      </c>
      <c r="T57" s="87">
        <v>0</v>
      </c>
      <c r="U57" s="86">
        <v>153470341</v>
      </c>
      <c r="V57" s="86">
        <v>153470341</v>
      </c>
      <c r="W57" s="86">
        <v>73013147</v>
      </c>
      <c r="X57" s="86">
        <v>38367585</v>
      </c>
      <c r="Y57" s="87">
        <v>0</v>
      </c>
      <c r="Z57" s="87">
        <v>0</v>
      </c>
      <c r="AA57" s="87">
        <v>0</v>
      </c>
      <c r="AB57" s="86">
        <v>153470341</v>
      </c>
    </row>
    <row r="58" spans="1:28" ht="32.25" customHeight="1" x14ac:dyDescent="0.25">
      <c r="A58" s="88" t="s">
        <v>115</v>
      </c>
      <c r="B58" s="88" t="s">
        <v>114</v>
      </c>
      <c r="C58" s="88" t="s">
        <v>92</v>
      </c>
      <c r="D58" s="88" t="s">
        <v>113</v>
      </c>
      <c r="E58" s="88" t="s">
        <v>276</v>
      </c>
      <c r="F58" s="88" t="s">
        <v>90</v>
      </c>
      <c r="G58" s="86">
        <v>105125000</v>
      </c>
      <c r="H58" s="87">
        <v>0</v>
      </c>
      <c r="I58" s="87">
        <v>0</v>
      </c>
      <c r="J58" s="87">
        <v>0</v>
      </c>
      <c r="K58" s="87">
        <v>0</v>
      </c>
      <c r="L58" s="87">
        <v>0</v>
      </c>
      <c r="M58" s="87">
        <v>0</v>
      </c>
      <c r="N58" s="86">
        <v>105125000</v>
      </c>
      <c r="O58" s="87">
        <v>0</v>
      </c>
      <c r="P58" s="86">
        <v>97393750</v>
      </c>
      <c r="Q58" s="86">
        <v>97393750</v>
      </c>
      <c r="R58" s="87">
        <v>0</v>
      </c>
      <c r="S58" s="86">
        <v>7731250</v>
      </c>
      <c r="T58" s="87">
        <v>0</v>
      </c>
      <c r="U58" s="86">
        <v>91393550</v>
      </c>
      <c r="V58" s="86">
        <v>91393550</v>
      </c>
      <c r="W58" s="86">
        <v>13731450</v>
      </c>
      <c r="X58" s="86">
        <v>5763050</v>
      </c>
      <c r="Y58" s="87">
        <v>0</v>
      </c>
      <c r="Z58" s="86">
        <v>5763050</v>
      </c>
      <c r="AA58" s="86">
        <v>5763050</v>
      </c>
      <c r="AB58" s="86">
        <v>85630500</v>
      </c>
    </row>
    <row r="59" spans="1:28" ht="32.25" customHeight="1" x14ac:dyDescent="0.25">
      <c r="A59" s="88" t="s">
        <v>110</v>
      </c>
      <c r="B59" s="88" t="s">
        <v>112</v>
      </c>
      <c r="C59" s="88" t="s">
        <v>92</v>
      </c>
      <c r="D59" s="88" t="s">
        <v>111</v>
      </c>
      <c r="E59" s="88"/>
      <c r="F59" s="88" t="s">
        <v>110</v>
      </c>
      <c r="G59" s="86">
        <v>2312728657</v>
      </c>
      <c r="H59" s="87">
        <v>0</v>
      </c>
      <c r="I59" s="87">
        <v>0</v>
      </c>
      <c r="J59" s="87">
        <v>0</v>
      </c>
      <c r="K59" s="87">
        <v>0</v>
      </c>
      <c r="L59" s="87">
        <v>0</v>
      </c>
      <c r="M59" s="87">
        <v>0</v>
      </c>
      <c r="N59" s="86">
        <v>2312728657</v>
      </c>
      <c r="O59" s="87">
        <v>0</v>
      </c>
      <c r="P59" s="86">
        <v>1924069819</v>
      </c>
      <c r="Q59" s="86">
        <v>1924069819</v>
      </c>
      <c r="R59" s="87">
        <v>0</v>
      </c>
      <c r="S59" s="86">
        <v>388658838</v>
      </c>
      <c r="T59" s="87">
        <v>0</v>
      </c>
      <c r="U59" s="86">
        <v>1924069819</v>
      </c>
      <c r="V59" s="86">
        <v>1924069819</v>
      </c>
      <c r="W59" s="86">
        <v>388658838</v>
      </c>
      <c r="X59" s="86">
        <v>105124492</v>
      </c>
      <c r="Y59" s="87">
        <v>0</v>
      </c>
      <c r="Z59" s="86">
        <v>99854659</v>
      </c>
      <c r="AA59" s="86">
        <v>99854659</v>
      </c>
      <c r="AB59" s="86">
        <v>1824215160</v>
      </c>
    </row>
    <row r="60" spans="1:28" ht="32.25" customHeight="1" x14ac:dyDescent="0.25">
      <c r="A60" s="88" t="s">
        <v>109</v>
      </c>
      <c r="B60" s="88" t="s">
        <v>108</v>
      </c>
      <c r="C60" s="88" t="s">
        <v>92</v>
      </c>
      <c r="D60" s="88" t="s">
        <v>104</v>
      </c>
      <c r="E60" s="88" t="s">
        <v>278</v>
      </c>
      <c r="F60" s="88" t="s">
        <v>107</v>
      </c>
      <c r="G60" s="86">
        <v>10000009</v>
      </c>
      <c r="H60" s="87">
        <v>0</v>
      </c>
      <c r="I60" s="87">
        <v>0</v>
      </c>
      <c r="J60" s="87">
        <v>0</v>
      </c>
      <c r="K60" s="87">
        <v>0</v>
      </c>
      <c r="L60" s="87">
        <v>0</v>
      </c>
      <c r="M60" s="87">
        <v>0</v>
      </c>
      <c r="N60" s="86">
        <v>10000009</v>
      </c>
      <c r="O60" s="87">
        <v>0</v>
      </c>
      <c r="P60" s="87">
        <v>0</v>
      </c>
      <c r="Q60" s="87">
        <v>0</v>
      </c>
      <c r="R60" s="87">
        <v>0</v>
      </c>
      <c r="S60" s="86">
        <v>10000009</v>
      </c>
      <c r="T60" s="87">
        <v>0</v>
      </c>
      <c r="U60" s="87">
        <v>0</v>
      </c>
      <c r="V60" s="87">
        <v>0</v>
      </c>
      <c r="W60" s="86">
        <v>10000009</v>
      </c>
      <c r="X60" s="87">
        <v>0</v>
      </c>
      <c r="Y60" s="87">
        <v>0</v>
      </c>
      <c r="Z60" s="87">
        <v>0</v>
      </c>
      <c r="AA60" s="87">
        <v>0</v>
      </c>
      <c r="AB60" s="87">
        <v>0</v>
      </c>
    </row>
    <row r="61" spans="1:28" ht="32.25" customHeight="1" x14ac:dyDescent="0.25">
      <c r="A61" s="88" t="s">
        <v>106</v>
      </c>
      <c r="B61" s="88" t="s">
        <v>105</v>
      </c>
      <c r="C61" s="88" t="s">
        <v>92</v>
      </c>
      <c r="D61" s="88" t="s">
        <v>104</v>
      </c>
      <c r="E61" s="88" t="s">
        <v>278</v>
      </c>
      <c r="F61" s="88" t="s">
        <v>90</v>
      </c>
      <c r="G61" s="86">
        <v>20916668</v>
      </c>
      <c r="H61" s="87">
        <v>0</v>
      </c>
      <c r="I61" s="87">
        <v>0</v>
      </c>
      <c r="J61" s="87">
        <v>0</v>
      </c>
      <c r="K61" s="87">
        <v>0</v>
      </c>
      <c r="L61" s="87">
        <v>0</v>
      </c>
      <c r="M61" s="87">
        <v>0</v>
      </c>
      <c r="N61" s="86">
        <v>20916668</v>
      </c>
      <c r="O61" s="87">
        <v>0</v>
      </c>
      <c r="P61" s="86">
        <v>20000000</v>
      </c>
      <c r="Q61" s="86">
        <v>20000000</v>
      </c>
      <c r="R61" s="87">
        <v>0</v>
      </c>
      <c r="S61" s="86">
        <v>916668</v>
      </c>
      <c r="T61" s="87">
        <v>0</v>
      </c>
      <c r="U61" s="86">
        <v>20000000</v>
      </c>
      <c r="V61" s="86">
        <v>20000000</v>
      </c>
      <c r="W61" s="86">
        <v>916668</v>
      </c>
      <c r="X61" s="86">
        <v>3166666</v>
      </c>
      <c r="Y61" s="87">
        <v>0</v>
      </c>
      <c r="Z61" s="86">
        <v>3166666</v>
      </c>
      <c r="AA61" s="86">
        <v>3166666</v>
      </c>
      <c r="AB61" s="86">
        <v>16833334</v>
      </c>
    </row>
    <row r="62" spans="1:28" ht="32.25" customHeight="1" x14ac:dyDescent="0.25">
      <c r="A62" s="88" t="s">
        <v>103</v>
      </c>
      <c r="B62" s="88" t="s">
        <v>102</v>
      </c>
      <c r="C62" s="88" t="s">
        <v>92</v>
      </c>
      <c r="D62" s="88" t="s">
        <v>101</v>
      </c>
      <c r="E62" s="88" t="s">
        <v>276</v>
      </c>
      <c r="F62" s="88" t="s">
        <v>90</v>
      </c>
      <c r="G62" s="86">
        <v>1382074573</v>
      </c>
      <c r="H62" s="87">
        <v>0</v>
      </c>
      <c r="I62" s="87">
        <v>0</v>
      </c>
      <c r="J62" s="87">
        <v>0</v>
      </c>
      <c r="K62" s="87">
        <v>0</v>
      </c>
      <c r="L62" s="87">
        <v>0</v>
      </c>
      <c r="M62" s="87">
        <v>0</v>
      </c>
      <c r="N62" s="86">
        <v>1382074573</v>
      </c>
      <c r="O62" s="87">
        <v>0</v>
      </c>
      <c r="P62" s="86">
        <v>1091095277</v>
      </c>
      <c r="Q62" s="86">
        <v>1091095277</v>
      </c>
      <c r="R62" s="87">
        <v>0</v>
      </c>
      <c r="S62" s="86">
        <v>290979296</v>
      </c>
      <c r="T62" s="87">
        <v>0</v>
      </c>
      <c r="U62" s="86">
        <v>1091095277</v>
      </c>
      <c r="V62" s="86">
        <v>1091095277</v>
      </c>
      <c r="W62" s="86">
        <v>290979296</v>
      </c>
      <c r="X62" s="86">
        <v>43332330</v>
      </c>
      <c r="Y62" s="87">
        <v>0</v>
      </c>
      <c r="Z62" s="86">
        <v>38062497</v>
      </c>
      <c r="AA62" s="86">
        <v>38062497</v>
      </c>
      <c r="AB62" s="86">
        <v>1053032780</v>
      </c>
    </row>
    <row r="63" spans="1:28" ht="32.25" customHeight="1" x14ac:dyDescent="0.25">
      <c r="A63" s="88" t="s">
        <v>100</v>
      </c>
      <c r="B63" s="88" t="s">
        <v>99</v>
      </c>
      <c r="C63" s="88" t="s">
        <v>92</v>
      </c>
      <c r="D63" s="88" t="s">
        <v>98</v>
      </c>
      <c r="E63" s="88" t="s">
        <v>279</v>
      </c>
      <c r="F63" s="88" t="s">
        <v>90</v>
      </c>
      <c r="G63" s="86">
        <v>312133332</v>
      </c>
      <c r="H63" s="87">
        <v>0</v>
      </c>
      <c r="I63" s="87">
        <v>0</v>
      </c>
      <c r="J63" s="87">
        <v>0</v>
      </c>
      <c r="K63" s="87">
        <v>0</v>
      </c>
      <c r="L63" s="87">
        <v>0</v>
      </c>
      <c r="M63" s="87">
        <v>0</v>
      </c>
      <c r="N63" s="86">
        <v>312133332</v>
      </c>
      <c r="O63" s="87">
        <v>0</v>
      </c>
      <c r="P63" s="86">
        <v>230854542</v>
      </c>
      <c r="Q63" s="86">
        <v>230854542</v>
      </c>
      <c r="R63" s="87">
        <v>0</v>
      </c>
      <c r="S63" s="86">
        <v>81278790</v>
      </c>
      <c r="T63" s="87">
        <v>0</v>
      </c>
      <c r="U63" s="86">
        <v>230854542</v>
      </c>
      <c r="V63" s="86">
        <v>230854542</v>
      </c>
      <c r="W63" s="86">
        <v>81278790</v>
      </c>
      <c r="X63" s="86">
        <v>13064666</v>
      </c>
      <c r="Y63" s="87">
        <v>0</v>
      </c>
      <c r="Z63" s="86">
        <v>13064666</v>
      </c>
      <c r="AA63" s="86">
        <v>13064666</v>
      </c>
      <c r="AB63" s="86">
        <v>217789876</v>
      </c>
    </row>
    <row r="64" spans="1:28" ht="32.25" customHeight="1" x14ac:dyDescent="0.25">
      <c r="A64" s="88" t="s">
        <v>97</v>
      </c>
      <c r="B64" s="88" t="s">
        <v>96</v>
      </c>
      <c r="C64" s="88" t="s">
        <v>92</v>
      </c>
      <c r="D64" s="88" t="s">
        <v>95</v>
      </c>
      <c r="E64" s="88" t="s">
        <v>277</v>
      </c>
      <c r="F64" s="88" t="s">
        <v>90</v>
      </c>
      <c r="G64" s="86">
        <v>203516512</v>
      </c>
      <c r="H64" s="87">
        <v>0</v>
      </c>
      <c r="I64" s="87">
        <v>0</v>
      </c>
      <c r="J64" s="87">
        <v>0</v>
      </c>
      <c r="K64" s="87">
        <v>0</v>
      </c>
      <c r="L64" s="87">
        <v>0</v>
      </c>
      <c r="M64" s="87">
        <v>0</v>
      </c>
      <c r="N64" s="86">
        <v>203516512</v>
      </c>
      <c r="O64" s="87">
        <v>0</v>
      </c>
      <c r="P64" s="86">
        <v>198700000</v>
      </c>
      <c r="Q64" s="86">
        <v>198700000</v>
      </c>
      <c r="R64" s="87">
        <v>0</v>
      </c>
      <c r="S64" s="86">
        <v>4816512</v>
      </c>
      <c r="T64" s="87">
        <v>0</v>
      </c>
      <c r="U64" s="86">
        <v>198700000</v>
      </c>
      <c r="V64" s="86">
        <v>198700000</v>
      </c>
      <c r="W64" s="86">
        <v>4816512</v>
      </c>
      <c r="X64" s="86">
        <v>18179999</v>
      </c>
      <c r="Y64" s="87">
        <v>0</v>
      </c>
      <c r="Z64" s="86">
        <v>18179999</v>
      </c>
      <c r="AA64" s="86">
        <v>18179999</v>
      </c>
      <c r="AB64" s="86">
        <v>180520001</v>
      </c>
    </row>
    <row r="65" spans="1:28" ht="32.25" customHeight="1" x14ac:dyDescent="0.25">
      <c r="A65" s="88" t="s">
        <v>94</v>
      </c>
      <c r="B65" s="88" t="s">
        <v>93</v>
      </c>
      <c r="C65" s="88" t="s">
        <v>92</v>
      </c>
      <c r="D65" s="88" t="s">
        <v>91</v>
      </c>
      <c r="E65" s="88" t="s">
        <v>280</v>
      </c>
      <c r="F65" s="88" t="s">
        <v>90</v>
      </c>
      <c r="G65" s="86">
        <v>384087563</v>
      </c>
      <c r="H65" s="87">
        <v>0</v>
      </c>
      <c r="I65" s="87">
        <v>0</v>
      </c>
      <c r="J65" s="87">
        <v>0</v>
      </c>
      <c r="K65" s="87">
        <v>0</v>
      </c>
      <c r="L65" s="87">
        <v>0</v>
      </c>
      <c r="M65" s="87">
        <v>0</v>
      </c>
      <c r="N65" s="86">
        <v>384087563</v>
      </c>
      <c r="O65" s="87">
        <v>0</v>
      </c>
      <c r="P65" s="86">
        <v>383420000</v>
      </c>
      <c r="Q65" s="86">
        <v>383420000</v>
      </c>
      <c r="R65" s="87">
        <v>0</v>
      </c>
      <c r="S65" s="86">
        <v>667563</v>
      </c>
      <c r="T65" s="87">
        <v>0</v>
      </c>
      <c r="U65" s="86">
        <v>383420000</v>
      </c>
      <c r="V65" s="86">
        <v>383420000</v>
      </c>
      <c r="W65" s="86">
        <v>667563</v>
      </c>
      <c r="X65" s="86">
        <v>27380831</v>
      </c>
      <c r="Y65" s="87">
        <v>0</v>
      </c>
      <c r="Z65" s="86">
        <v>27380831</v>
      </c>
      <c r="AA65" s="86">
        <v>27380831</v>
      </c>
      <c r="AB65" s="86">
        <v>356039169</v>
      </c>
    </row>
    <row r="68" spans="1:28" x14ac:dyDescent="0.25">
      <c r="C68" s="57" t="s">
        <v>275</v>
      </c>
      <c r="D68" s="57" t="s">
        <v>276</v>
      </c>
      <c r="E68" s="57"/>
      <c r="F68" s="70"/>
      <c r="G68" s="57"/>
      <c r="H68" s="57"/>
      <c r="I68" s="57"/>
      <c r="J68" s="57"/>
      <c r="K68" s="57"/>
      <c r="L68" s="57"/>
      <c r="M68" s="57"/>
      <c r="N68" s="67">
        <f>+N56+N58+N62</f>
        <v>1550000000</v>
      </c>
      <c r="O68" s="67"/>
      <c r="P68" s="57"/>
      <c r="Q68" s="57"/>
      <c r="R68" s="57"/>
      <c r="S68" s="57"/>
      <c r="T68" s="57"/>
      <c r="U68" s="57"/>
      <c r="V68" s="67">
        <f>+V56+V58+V62</f>
        <v>1209462062</v>
      </c>
      <c r="W68" s="67"/>
    </row>
    <row r="69" spans="1:28" x14ac:dyDescent="0.25">
      <c r="C69" s="57"/>
      <c r="D69" s="57" t="s">
        <v>277</v>
      </c>
      <c r="E69" s="57"/>
      <c r="F69" s="70"/>
      <c r="G69" s="57"/>
      <c r="H69" s="57"/>
      <c r="I69" s="57"/>
      <c r="J69" s="57"/>
      <c r="K69" s="57"/>
      <c r="L69" s="57"/>
      <c r="M69" s="57"/>
      <c r="N69" s="67">
        <f>+N57+N64</f>
        <v>430000000</v>
      </c>
      <c r="O69" s="67"/>
      <c r="P69" s="57"/>
      <c r="Q69" s="57"/>
      <c r="R69" s="57"/>
      <c r="S69" s="57"/>
      <c r="T69" s="57"/>
      <c r="U69" s="57"/>
      <c r="V69" s="67">
        <f>+V57+V64</f>
        <v>352170341</v>
      </c>
      <c r="W69" s="67"/>
    </row>
    <row r="70" spans="1:28" x14ac:dyDescent="0.25">
      <c r="C70" s="57"/>
      <c r="D70" s="57" t="s">
        <v>278</v>
      </c>
      <c r="E70" s="57"/>
      <c r="F70" s="70"/>
      <c r="G70" s="57"/>
      <c r="H70" s="57"/>
      <c r="I70" s="57"/>
      <c r="J70" s="57"/>
      <c r="K70" s="57"/>
      <c r="L70" s="57"/>
      <c r="M70" s="57"/>
      <c r="N70" s="67">
        <f>+N60+N61</f>
        <v>30916677</v>
      </c>
      <c r="O70" s="67"/>
      <c r="P70" s="57"/>
      <c r="Q70" s="57"/>
      <c r="R70" s="57"/>
      <c r="S70" s="57"/>
      <c r="T70" s="57"/>
      <c r="U70" s="57"/>
      <c r="V70" s="67">
        <f>+V60+V61</f>
        <v>20000000</v>
      </c>
      <c r="W70" s="67"/>
    </row>
    <row r="71" spans="1:28" x14ac:dyDescent="0.25">
      <c r="C71" s="57"/>
      <c r="D71" s="57" t="s">
        <v>279</v>
      </c>
      <c r="E71" s="57"/>
      <c r="F71" s="70"/>
      <c r="G71" s="57"/>
      <c r="H71" s="57"/>
      <c r="I71" s="57"/>
      <c r="J71" s="57"/>
      <c r="K71" s="57"/>
      <c r="L71" s="57"/>
      <c r="M71" s="57"/>
      <c r="N71" s="92">
        <f>+N63</f>
        <v>312133332</v>
      </c>
      <c r="V71" s="92">
        <f>+V63</f>
        <v>230854542</v>
      </c>
      <c r="W71" s="67"/>
    </row>
    <row r="72" spans="1:28" x14ac:dyDescent="0.25">
      <c r="C72" s="57"/>
      <c r="D72" s="57" t="s">
        <v>280</v>
      </c>
      <c r="E72" s="57"/>
      <c r="F72" s="70"/>
      <c r="G72" s="57"/>
      <c r="H72" s="57"/>
      <c r="I72" s="57"/>
      <c r="J72" s="57"/>
      <c r="K72" s="57"/>
      <c r="L72" s="57"/>
      <c r="M72" s="57"/>
      <c r="N72" s="67">
        <f>+N65</f>
        <v>384087563</v>
      </c>
      <c r="O72" s="67"/>
      <c r="P72" s="57"/>
      <c r="Q72" s="57"/>
      <c r="R72" s="57"/>
      <c r="S72" s="57"/>
      <c r="T72" s="57"/>
      <c r="U72" s="57"/>
      <c r="V72" s="67">
        <f>+V65</f>
        <v>383420000</v>
      </c>
      <c r="W72" s="67"/>
    </row>
  </sheetData>
  <mergeCells count="5">
    <mergeCell ref="A1:AB1"/>
    <mergeCell ref="A2:AB2"/>
    <mergeCell ref="A3:AB3"/>
    <mergeCell ref="A4:AB4"/>
    <mergeCell ref="A5:AB5"/>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B73"/>
  <sheetViews>
    <sheetView showGridLines="0" topLeftCell="D53" workbookViewId="0">
      <selection activeCell="D69" sqref="D69:D73"/>
    </sheetView>
  </sheetViews>
  <sheetFormatPr baseColWidth="10" defaultRowHeight="15" x14ac:dyDescent="0.25"/>
  <cols>
    <col min="1" max="1" width="13.25" style="101" bestFit="1" customWidth="1"/>
    <col min="2" max="2" width="15.75" style="101" bestFit="1" customWidth="1"/>
    <col min="3" max="3" width="12.875" style="101" bestFit="1" customWidth="1"/>
    <col min="4" max="4" width="46" style="101" customWidth="1"/>
    <col min="5" max="5" width="7.75" style="101" hidden="1" customWidth="1"/>
    <col min="6" max="6" width="14.5" style="101" hidden="1" customWidth="1"/>
    <col min="7" max="7" width="7.625" style="101" hidden="1" customWidth="1"/>
    <col min="8" max="8" width="11.375" style="101" hidden="1" customWidth="1"/>
    <col min="9" max="9" width="13.125" style="101" hidden="1" customWidth="1"/>
    <col min="10" max="10" width="9.75" style="101" hidden="1" customWidth="1"/>
    <col min="11" max="11" width="6.75" style="101" hidden="1" customWidth="1"/>
    <col min="12" max="12" width="11.375" style="101" hidden="1" customWidth="1"/>
    <col min="13" max="13" width="17.125" style="101" bestFit="1" customWidth="1"/>
    <col min="14" max="14" width="13.75" style="101" hidden="1" customWidth="1"/>
    <col min="15" max="15" width="13.875" style="101" hidden="1" customWidth="1"/>
    <col min="16" max="16" width="20.625" style="101" customWidth="1"/>
    <col min="17" max="17" width="15.625" style="101" hidden="1" customWidth="1"/>
    <col min="18" max="18" width="13.875" style="101" hidden="1" customWidth="1"/>
    <col min="19" max="19" width="20.25" style="101" hidden="1" customWidth="1"/>
    <col min="20" max="20" width="23.125" style="101" hidden="1" customWidth="1"/>
    <col min="21" max="21" width="16" style="101" bestFit="1" customWidth="1"/>
    <col min="22" max="22" width="17.875" style="101" hidden="1" customWidth="1"/>
    <col min="23" max="23" width="13.75" style="101" hidden="1" customWidth="1"/>
    <col min="24" max="24" width="14.75" style="101" hidden="1" customWidth="1"/>
    <col min="25" max="25" width="15" style="101" hidden="1" customWidth="1"/>
    <col min="26" max="26" width="14.5" style="101" bestFit="1" customWidth="1"/>
    <col min="27" max="27" width="13.875" style="101" hidden="1" customWidth="1"/>
    <col min="28" max="16384" width="11" style="101"/>
  </cols>
  <sheetData>
    <row r="1" spans="1:28" x14ac:dyDescent="0.25">
      <c r="A1" s="488" t="s">
        <v>270</v>
      </c>
      <c r="B1" s="488"/>
      <c r="C1" s="488"/>
      <c r="D1" s="488"/>
      <c r="E1" s="488"/>
      <c r="F1" s="488"/>
      <c r="G1" s="488"/>
      <c r="H1" s="488"/>
      <c r="I1" s="488"/>
      <c r="J1" s="488"/>
      <c r="K1" s="488"/>
      <c r="L1" s="488"/>
      <c r="M1" s="488"/>
      <c r="N1" s="488"/>
      <c r="O1" s="488"/>
      <c r="P1" s="488"/>
      <c r="Q1" s="488"/>
      <c r="R1" s="488"/>
      <c r="S1" s="488"/>
      <c r="T1" s="488"/>
      <c r="U1" s="488"/>
      <c r="V1" s="488"/>
      <c r="W1" s="488"/>
      <c r="X1" s="488"/>
      <c r="Y1" s="488"/>
      <c r="Z1" s="488"/>
      <c r="AA1" s="488"/>
    </row>
    <row r="2" spans="1:28" x14ac:dyDescent="0.25">
      <c r="A2" s="489" t="s">
        <v>269</v>
      </c>
      <c r="B2" s="489"/>
      <c r="C2" s="489"/>
      <c r="D2" s="489"/>
      <c r="E2" s="489"/>
      <c r="F2" s="489"/>
      <c r="G2" s="489"/>
      <c r="H2" s="489"/>
      <c r="I2" s="489"/>
      <c r="J2" s="489"/>
      <c r="K2" s="489"/>
      <c r="L2" s="489"/>
      <c r="M2" s="489"/>
      <c r="N2" s="489"/>
      <c r="O2" s="489"/>
      <c r="P2" s="489"/>
      <c r="Q2" s="489"/>
      <c r="R2" s="489"/>
      <c r="S2" s="489"/>
      <c r="T2" s="489"/>
      <c r="U2" s="489"/>
      <c r="V2" s="489"/>
      <c r="W2" s="489"/>
      <c r="X2" s="489"/>
      <c r="Y2" s="489"/>
      <c r="Z2" s="489"/>
      <c r="AA2" s="489"/>
      <c r="AB2" s="106"/>
    </row>
    <row r="3" spans="1:28" x14ac:dyDescent="0.25">
      <c r="A3" s="489" t="s">
        <v>268</v>
      </c>
      <c r="B3" s="489"/>
      <c r="C3" s="489"/>
      <c r="D3" s="489"/>
      <c r="E3" s="489"/>
      <c r="F3" s="489"/>
      <c r="G3" s="489"/>
      <c r="H3" s="489"/>
      <c r="I3" s="489"/>
      <c r="J3" s="489"/>
      <c r="K3" s="489"/>
      <c r="L3" s="489"/>
      <c r="M3" s="489"/>
      <c r="N3" s="489"/>
      <c r="O3" s="489"/>
      <c r="P3" s="489"/>
      <c r="Q3" s="489"/>
      <c r="R3" s="489"/>
      <c r="S3" s="489"/>
      <c r="T3" s="489"/>
      <c r="U3" s="489"/>
      <c r="V3" s="489"/>
      <c r="W3" s="489"/>
      <c r="X3" s="489"/>
      <c r="Y3" s="489"/>
      <c r="Z3" s="489"/>
      <c r="AA3" s="489"/>
      <c r="AB3" s="106"/>
    </row>
    <row r="4" spans="1:28" x14ac:dyDescent="0.25">
      <c r="A4" s="489" t="s">
        <v>334</v>
      </c>
      <c r="B4" s="489"/>
      <c r="C4" s="489"/>
      <c r="D4" s="489"/>
      <c r="E4" s="489"/>
      <c r="F4" s="489"/>
      <c r="G4" s="489"/>
      <c r="H4" s="489"/>
      <c r="I4" s="489"/>
      <c r="J4" s="489"/>
      <c r="K4" s="489"/>
      <c r="L4" s="489"/>
      <c r="M4" s="489"/>
      <c r="N4" s="489"/>
      <c r="O4" s="489"/>
      <c r="P4" s="489"/>
      <c r="Q4" s="489"/>
      <c r="R4" s="489"/>
      <c r="S4" s="489"/>
      <c r="T4" s="489"/>
      <c r="U4" s="489"/>
      <c r="V4" s="489"/>
      <c r="W4" s="489"/>
      <c r="X4" s="489"/>
      <c r="Y4" s="489"/>
      <c r="Z4" s="489"/>
      <c r="AA4" s="489"/>
    </row>
    <row r="5" spans="1:28" x14ac:dyDescent="0.25">
      <c r="A5" s="489" t="s">
        <v>333</v>
      </c>
      <c r="B5" s="489"/>
      <c r="C5" s="489"/>
      <c r="D5" s="489"/>
      <c r="E5" s="489"/>
      <c r="F5" s="489"/>
      <c r="G5" s="489"/>
      <c r="H5" s="489"/>
      <c r="I5" s="489"/>
      <c r="J5" s="489"/>
      <c r="K5" s="489"/>
      <c r="L5" s="489"/>
      <c r="M5" s="489"/>
      <c r="N5" s="489"/>
      <c r="O5" s="489"/>
      <c r="P5" s="489"/>
      <c r="Q5" s="489"/>
      <c r="R5" s="489"/>
      <c r="S5" s="489"/>
      <c r="T5" s="489"/>
      <c r="U5" s="489"/>
      <c r="V5" s="489"/>
      <c r="W5" s="489"/>
      <c r="X5" s="489"/>
      <c r="Y5" s="489"/>
      <c r="Z5" s="489"/>
      <c r="AA5" s="489"/>
      <c r="AB5" s="106"/>
    </row>
    <row r="6" spans="1:28" ht="15" customHeight="1" x14ac:dyDescent="0.25">
      <c r="A6" s="107" t="s">
        <v>265</v>
      </c>
      <c r="B6" s="107"/>
      <c r="C6" s="107"/>
      <c r="D6" s="107"/>
      <c r="E6" s="107"/>
      <c r="F6" s="107"/>
      <c r="G6" s="107"/>
      <c r="H6" s="107"/>
      <c r="I6" s="107"/>
      <c r="J6" s="107"/>
      <c r="K6" s="107"/>
      <c r="L6" s="107"/>
      <c r="M6" s="171" t="s">
        <v>335</v>
      </c>
      <c r="N6" s="171"/>
      <c r="O6" s="171"/>
      <c r="P6" s="171" t="s">
        <v>272</v>
      </c>
      <c r="Q6" s="171"/>
      <c r="R6" s="171"/>
      <c r="S6" s="171"/>
      <c r="T6" s="171"/>
      <c r="U6" s="174" t="s">
        <v>273</v>
      </c>
      <c r="V6" s="171"/>
      <c r="W6" s="171"/>
      <c r="X6" s="171"/>
      <c r="Y6" s="172"/>
      <c r="Z6" s="171" t="s">
        <v>274</v>
      </c>
      <c r="AA6" s="107"/>
      <c r="AB6" s="106"/>
    </row>
    <row r="7" spans="1:28" ht="21" customHeight="1" x14ac:dyDescent="0.25">
      <c r="A7" s="105" t="s">
        <v>264</v>
      </c>
      <c r="B7" s="105" t="s">
        <v>263</v>
      </c>
      <c r="C7" s="105" t="s">
        <v>262</v>
      </c>
      <c r="D7" s="105" t="s">
        <v>261</v>
      </c>
      <c r="E7" s="105" t="s">
        <v>260</v>
      </c>
      <c r="F7" s="105" t="s">
        <v>259</v>
      </c>
      <c r="G7" s="105" t="s">
        <v>258</v>
      </c>
      <c r="H7" s="105" t="s">
        <v>257</v>
      </c>
      <c r="I7" s="105" t="s">
        <v>256</v>
      </c>
      <c r="J7" s="105" t="s">
        <v>255</v>
      </c>
      <c r="K7" s="105" t="s">
        <v>254</v>
      </c>
      <c r="L7" s="105" t="s">
        <v>253</v>
      </c>
      <c r="M7" s="105" t="s">
        <v>252</v>
      </c>
      <c r="N7" s="105" t="s">
        <v>251</v>
      </c>
      <c r="O7" s="105" t="s">
        <v>250</v>
      </c>
      <c r="P7" s="105" t="s">
        <v>249</v>
      </c>
      <c r="Q7" s="105" t="s">
        <v>248</v>
      </c>
      <c r="R7" s="105" t="s">
        <v>247</v>
      </c>
      <c r="S7" s="105" t="s">
        <v>246</v>
      </c>
      <c r="T7" s="105" t="s">
        <v>245</v>
      </c>
      <c r="U7" s="175" t="s">
        <v>244</v>
      </c>
      <c r="V7" s="105" t="s">
        <v>243</v>
      </c>
      <c r="W7" s="105" t="s">
        <v>242</v>
      </c>
      <c r="X7" s="105" t="s">
        <v>241</v>
      </c>
      <c r="Y7" s="105" t="s">
        <v>240</v>
      </c>
      <c r="Z7" s="105" t="s">
        <v>239</v>
      </c>
      <c r="AA7" s="105" t="s">
        <v>238</v>
      </c>
    </row>
    <row r="8" spans="1:28" ht="16.5" customHeight="1" x14ac:dyDescent="0.25">
      <c r="A8" s="104" t="s">
        <v>110</v>
      </c>
      <c r="B8" s="104" t="s">
        <v>237</v>
      </c>
      <c r="C8" s="104" t="s">
        <v>92</v>
      </c>
      <c r="D8" s="104" t="s">
        <v>236</v>
      </c>
      <c r="E8" s="104" t="s">
        <v>110</v>
      </c>
      <c r="F8" s="102">
        <v>5040000000</v>
      </c>
      <c r="G8" s="103">
        <v>0</v>
      </c>
      <c r="H8" s="103">
        <v>0</v>
      </c>
      <c r="I8" s="103">
        <v>0</v>
      </c>
      <c r="J8" s="103">
        <v>0</v>
      </c>
      <c r="K8" s="103">
        <v>0</v>
      </c>
      <c r="L8" s="103">
        <v>0</v>
      </c>
      <c r="M8" s="102">
        <v>5040000000</v>
      </c>
      <c r="N8" s="103">
        <v>0</v>
      </c>
      <c r="O8" s="102">
        <v>3012299636</v>
      </c>
      <c r="P8" s="102">
        <v>3012299636</v>
      </c>
      <c r="Q8" s="103">
        <v>0</v>
      </c>
      <c r="R8" s="102">
        <v>2027700364</v>
      </c>
      <c r="S8" s="103">
        <v>0</v>
      </c>
      <c r="T8" s="102">
        <v>2985053546</v>
      </c>
      <c r="U8" s="102">
        <v>2985053546</v>
      </c>
      <c r="V8" s="102">
        <v>2054946454</v>
      </c>
      <c r="W8" s="102">
        <v>840989887</v>
      </c>
      <c r="X8" s="103">
        <v>0</v>
      </c>
      <c r="Y8" s="102">
        <v>757904263</v>
      </c>
      <c r="Z8" s="102">
        <v>757904263</v>
      </c>
      <c r="AA8" s="102">
        <v>2227149283</v>
      </c>
    </row>
    <row r="9" spans="1:28" ht="16.5" hidden="1" customHeight="1" x14ac:dyDescent="0.25">
      <c r="A9" s="104" t="s">
        <v>110</v>
      </c>
      <c r="B9" s="104" t="s">
        <v>235</v>
      </c>
      <c r="C9" s="104" t="s">
        <v>92</v>
      </c>
      <c r="D9" s="104" t="s">
        <v>234</v>
      </c>
      <c r="E9" s="104" t="s">
        <v>110</v>
      </c>
      <c r="F9" s="102">
        <v>2332862428</v>
      </c>
      <c r="G9" s="103">
        <v>0</v>
      </c>
      <c r="H9" s="103">
        <v>0</v>
      </c>
      <c r="I9" s="103">
        <v>0</v>
      </c>
      <c r="J9" s="103">
        <v>0</v>
      </c>
      <c r="K9" s="103">
        <v>0</v>
      </c>
      <c r="L9" s="103">
        <v>0</v>
      </c>
      <c r="M9" s="102">
        <v>2332862428</v>
      </c>
      <c r="N9" s="103">
        <v>0</v>
      </c>
      <c r="O9" s="102">
        <v>803856436</v>
      </c>
      <c r="P9" s="102">
        <v>803856436</v>
      </c>
      <c r="Q9" s="103">
        <v>0</v>
      </c>
      <c r="R9" s="102">
        <v>1529005992</v>
      </c>
      <c r="S9" s="103">
        <v>0</v>
      </c>
      <c r="T9" s="102">
        <v>776610346</v>
      </c>
      <c r="U9" s="102">
        <v>776610346</v>
      </c>
      <c r="V9" s="102">
        <v>1556252082</v>
      </c>
      <c r="W9" s="102">
        <v>382138129</v>
      </c>
      <c r="X9" s="103">
        <v>0</v>
      </c>
      <c r="Y9" s="102">
        <v>299052505</v>
      </c>
      <c r="Z9" s="102">
        <v>299052505</v>
      </c>
      <c r="AA9" s="102">
        <v>477557841</v>
      </c>
    </row>
    <row r="10" spans="1:28" ht="16.5" hidden="1" customHeight="1" x14ac:dyDescent="0.25">
      <c r="A10" s="104" t="s">
        <v>110</v>
      </c>
      <c r="B10" s="104" t="s">
        <v>233</v>
      </c>
      <c r="C10" s="104" t="s">
        <v>92</v>
      </c>
      <c r="D10" s="104" t="s">
        <v>232</v>
      </c>
      <c r="E10" s="104" t="s">
        <v>110</v>
      </c>
      <c r="F10" s="102">
        <v>1388561517</v>
      </c>
      <c r="G10" s="103">
        <v>0</v>
      </c>
      <c r="H10" s="103">
        <v>0</v>
      </c>
      <c r="I10" s="103">
        <v>0</v>
      </c>
      <c r="J10" s="103">
        <v>0</v>
      </c>
      <c r="K10" s="103">
        <v>0</v>
      </c>
      <c r="L10" s="103">
        <v>0</v>
      </c>
      <c r="M10" s="102">
        <v>1388561517</v>
      </c>
      <c r="N10" s="103">
        <v>0</v>
      </c>
      <c r="O10" s="102">
        <v>249978258</v>
      </c>
      <c r="P10" s="102">
        <v>249978258</v>
      </c>
      <c r="Q10" s="103">
        <v>0</v>
      </c>
      <c r="R10" s="102">
        <v>1138583259</v>
      </c>
      <c r="S10" s="103">
        <v>0</v>
      </c>
      <c r="T10" s="102">
        <v>249978258</v>
      </c>
      <c r="U10" s="102">
        <v>249978258</v>
      </c>
      <c r="V10" s="102">
        <v>1138583259</v>
      </c>
      <c r="W10" s="102">
        <v>249865178</v>
      </c>
      <c r="X10" s="103">
        <v>0</v>
      </c>
      <c r="Y10" s="102">
        <v>166779554</v>
      </c>
      <c r="Z10" s="102">
        <v>166779554</v>
      </c>
      <c r="AA10" s="102">
        <v>83198704</v>
      </c>
    </row>
    <row r="11" spans="1:28" ht="16.5" hidden="1" customHeight="1" x14ac:dyDescent="0.25">
      <c r="A11" s="104" t="s">
        <v>110</v>
      </c>
      <c r="B11" s="104" t="s">
        <v>231</v>
      </c>
      <c r="C11" s="104" t="s">
        <v>92</v>
      </c>
      <c r="D11" s="104" t="s">
        <v>230</v>
      </c>
      <c r="E11" s="104" t="s">
        <v>110</v>
      </c>
      <c r="F11" s="102">
        <v>1388561517</v>
      </c>
      <c r="G11" s="103">
        <v>0</v>
      </c>
      <c r="H11" s="103">
        <v>0</v>
      </c>
      <c r="I11" s="103">
        <v>0</v>
      </c>
      <c r="J11" s="103">
        <v>0</v>
      </c>
      <c r="K11" s="103">
        <v>0</v>
      </c>
      <c r="L11" s="103">
        <v>0</v>
      </c>
      <c r="M11" s="102">
        <v>1388561517</v>
      </c>
      <c r="N11" s="103">
        <v>0</v>
      </c>
      <c r="O11" s="102">
        <v>249978258</v>
      </c>
      <c r="P11" s="102">
        <v>249978258</v>
      </c>
      <c r="Q11" s="103">
        <v>0</v>
      </c>
      <c r="R11" s="102">
        <v>1138583259</v>
      </c>
      <c r="S11" s="103">
        <v>0</v>
      </c>
      <c r="T11" s="102">
        <v>249978258</v>
      </c>
      <c r="U11" s="102">
        <v>249978258</v>
      </c>
      <c r="V11" s="102">
        <v>1138583259</v>
      </c>
      <c r="W11" s="102">
        <v>249865178</v>
      </c>
      <c r="X11" s="103">
        <v>0</v>
      </c>
      <c r="Y11" s="102">
        <v>166779554</v>
      </c>
      <c r="Z11" s="102">
        <v>166779554</v>
      </c>
      <c r="AA11" s="102">
        <v>83198704</v>
      </c>
    </row>
    <row r="12" spans="1:28" ht="16.5" hidden="1" customHeight="1" x14ac:dyDescent="0.25">
      <c r="A12" s="104" t="s">
        <v>110</v>
      </c>
      <c r="B12" s="104" t="s">
        <v>229</v>
      </c>
      <c r="C12" s="104" t="s">
        <v>92</v>
      </c>
      <c r="D12" s="104" t="s">
        <v>228</v>
      </c>
      <c r="E12" s="104" t="s">
        <v>110</v>
      </c>
      <c r="F12" s="102">
        <v>986057546</v>
      </c>
      <c r="G12" s="103">
        <v>0</v>
      </c>
      <c r="H12" s="103">
        <v>0</v>
      </c>
      <c r="I12" s="103">
        <v>0</v>
      </c>
      <c r="J12" s="103">
        <v>0</v>
      </c>
      <c r="K12" s="103">
        <v>0</v>
      </c>
      <c r="L12" s="103">
        <v>0</v>
      </c>
      <c r="M12" s="102">
        <v>986057546</v>
      </c>
      <c r="N12" s="103">
        <v>0</v>
      </c>
      <c r="O12" s="102">
        <v>186953835</v>
      </c>
      <c r="P12" s="102">
        <v>186953835</v>
      </c>
      <c r="Q12" s="103">
        <v>0</v>
      </c>
      <c r="R12" s="102">
        <v>799103711</v>
      </c>
      <c r="S12" s="103">
        <v>0</v>
      </c>
      <c r="T12" s="102">
        <v>186953835</v>
      </c>
      <c r="U12" s="102">
        <v>186953835</v>
      </c>
      <c r="V12" s="102">
        <v>799103711</v>
      </c>
      <c r="W12" s="102">
        <v>186953835</v>
      </c>
      <c r="X12" s="103">
        <v>0</v>
      </c>
      <c r="Y12" s="102">
        <v>124175511</v>
      </c>
      <c r="Z12" s="102">
        <v>124175511</v>
      </c>
      <c r="AA12" s="102">
        <v>62778324</v>
      </c>
    </row>
    <row r="13" spans="1:28" ht="16.5" hidden="1" customHeight="1" x14ac:dyDescent="0.25">
      <c r="A13" s="104" t="s">
        <v>110</v>
      </c>
      <c r="B13" s="104" t="s">
        <v>227</v>
      </c>
      <c r="C13" s="104" t="s">
        <v>92</v>
      </c>
      <c r="D13" s="104" t="s">
        <v>226</v>
      </c>
      <c r="E13" s="104" t="s">
        <v>110</v>
      </c>
      <c r="F13" s="102">
        <v>976294600</v>
      </c>
      <c r="G13" s="103">
        <v>0</v>
      </c>
      <c r="H13" s="103">
        <v>0</v>
      </c>
      <c r="I13" s="103">
        <v>0</v>
      </c>
      <c r="J13" s="103">
        <v>0</v>
      </c>
      <c r="K13" s="103">
        <v>0</v>
      </c>
      <c r="L13" s="103">
        <v>0</v>
      </c>
      <c r="M13" s="102">
        <v>976294600</v>
      </c>
      <c r="N13" s="103">
        <v>0</v>
      </c>
      <c r="O13" s="102">
        <v>186937947</v>
      </c>
      <c r="P13" s="102">
        <v>186937947</v>
      </c>
      <c r="Q13" s="103">
        <v>0</v>
      </c>
      <c r="R13" s="102">
        <v>789356653</v>
      </c>
      <c r="S13" s="103">
        <v>0</v>
      </c>
      <c r="T13" s="102">
        <v>186937947</v>
      </c>
      <c r="U13" s="102">
        <v>186937947</v>
      </c>
      <c r="V13" s="102">
        <v>789356653</v>
      </c>
      <c r="W13" s="102">
        <v>186937947</v>
      </c>
      <c r="X13" s="103">
        <v>0</v>
      </c>
      <c r="Y13" s="102">
        <v>124159623</v>
      </c>
      <c r="Z13" s="102">
        <v>124159623</v>
      </c>
      <c r="AA13" s="102">
        <v>62778324</v>
      </c>
    </row>
    <row r="14" spans="1:28" ht="16.5" hidden="1" customHeight="1" x14ac:dyDescent="0.25">
      <c r="A14" s="104" t="s">
        <v>225</v>
      </c>
      <c r="B14" s="104" t="s">
        <v>224</v>
      </c>
      <c r="C14" s="104" t="s">
        <v>92</v>
      </c>
      <c r="D14" s="104" t="s">
        <v>223</v>
      </c>
      <c r="E14" s="104" t="s">
        <v>90</v>
      </c>
      <c r="F14" s="102">
        <v>775965124</v>
      </c>
      <c r="G14" s="103">
        <v>0</v>
      </c>
      <c r="H14" s="103">
        <v>0</v>
      </c>
      <c r="I14" s="103">
        <v>0</v>
      </c>
      <c r="J14" s="103">
        <v>0</v>
      </c>
      <c r="K14" s="103">
        <v>0</v>
      </c>
      <c r="L14" s="103">
        <v>0</v>
      </c>
      <c r="M14" s="102">
        <v>775965124</v>
      </c>
      <c r="N14" s="103">
        <v>0</v>
      </c>
      <c r="O14" s="102">
        <v>178172145</v>
      </c>
      <c r="P14" s="102">
        <v>178172145</v>
      </c>
      <c r="Q14" s="103">
        <v>0</v>
      </c>
      <c r="R14" s="102">
        <v>597792979</v>
      </c>
      <c r="S14" s="103">
        <v>0</v>
      </c>
      <c r="T14" s="102">
        <v>178172145</v>
      </c>
      <c r="U14" s="102">
        <v>178172145</v>
      </c>
      <c r="V14" s="102">
        <v>597792979</v>
      </c>
      <c r="W14" s="102">
        <v>178172145</v>
      </c>
      <c r="X14" s="103">
        <v>0</v>
      </c>
      <c r="Y14" s="102">
        <v>119745248</v>
      </c>
      <c r="Z14" s="102">
        <v>119745248</v>
      </c>
      <c r="AA14" s="102">
        <v>58426897</v>
      </c>
    </row>
    <row r="15" spans="1:28" ht="16.5" hidden="1" customHeight="1" x14ac:dyDescent="0.25">
      <c r="A15" s="104" t="s">
        <v>222</v>
      </c>
      <c r="B15" s="104" t="s">
        <v>221</v>
      </c>
      <c r="C15" s="104" t="s">
        <v>92</v>
      </c>
      <c r="D15" s="104" t="s">
        <v>220</v>
      </c>
      <c r="E15" s="104" t="s">
        <v>90</v>
      </c>
      <c r="F15" s="102">
        <v>66549782</v>
      </c>
      <c r="G15" s="103">
        <v>0</v>
      </c>
      <c r="H15" s="103">
        <v>0</v>
      </c>
      <c r="I15" s="103">
        <v>0</v>
      </c>
      <c r="J15" s="103">
        <v>0</v>
      </c>
      <c r="K15" s="103">
        <v>0</v>
      </c>
      <c r="L15" s="103">
        <v>0</v>
      </c>
      <c r="M15" s="102">
        <v>66549782</v>
      </c>
      <c r="N15" s="103">
        <v>0</v>
      </c>
      <c r="O15" s="102">
        <v>119756</v>
      </c>
      <c r="P15" s="102">
        <v>119756</v>
      </c>
      <c r="Q15" s="103">
        <v>0</v>
      </c>
      <c r="R15" s="102">
        <v>66430026</v>
      </c>
      <c r="S15" s="103">
        <v>0</v>
      </c>
      <c r="T15" s="102">
        <v>119756</v>
      </c>
      <c r="U15" s="102">
        <v>119756</v>
      </c>
      <c r="V15" s="102">
        <v>66430026</v>
      </c>
      <c r="W15" s="102">
        <v>119756</v>
      </c>
      <c r="X15" s="103">
        <v>0</v>
      </c>
      <c r="Y15" s="102">
        <v>119756</v>
      </c>
      <c r="Z15" s="102">
        <v>119756</v>
      </c>
      <c r="AA15" s="103">
        <v>0</v>
      </c>
    </row>
    <row r="16" spans="1:28" ht="16.5" hidden="1" customHeight="1" x14ac:dyDescent="0.25">
      <c r="A16" s="104" t="s">
        <v>219</v>
      </c>
      <c r="B16" s="104" t="s">
        <v>218</v>
      </c>
      <c r="C16" s="104" t="s">
        <v>92</v>
      </c>
      <c r="D16" s="104" t="s">
        <v>217</v>
      </c>
      <c r="E16" s="104" t="s">
        <v>90</v>
      </c>
      <c r="F16" s="102">
        <v>22632315</v>
      </c>
      <c r="G16" s="103">
        <v>0</v>
      </c>
      <c r="H16" s="103">
        <v>0</v>
      </c>
      <c r="I16" s="103">
        <v>0</v>
      </c>
      <c r="J16" s="103">
        <v>0</v>
      </c>
      <c r="K16" s="103">
        <v>0</v>
      </c>
      <c r="L16" s="103">
        <v>0</v>
      </c>
      <c r="M16" s="102">
        <v>22632315</v>
      </c>
      <c r="N16" s="103">
        <v>0</v>
      </c>
      <c r="O16" s="102">
        <v>5413743</v>
      </c>
      <c r="P16" s="102">
        <v>5413743</v>
      </c>
      <c r="Q16" s="103">
        <v>0</v>
      </c>
      <c r="R16" s="102">
        <v>17218572</v>
      </c>
      <c r="S16" s="103">
        <v>0</v>
      </c>
      <c r="T16" s="102">
        <v>5413743</v>
      </c>
      <c r="U16" s="102">
        <v>5413743</v>
      </c>
      <c r="V16" s="102">
        <v>17218572</v>
      </c>
      <c r="W16" s="102">
        <v>5413743</v>
      </c>
      <c r="X16" s="103">
        <v>0</v>
      </c>
      <c r="Y16" s="102">
        <v>1062316</v>
      </c>
      <c r="Z16" s="102">
        <v>1062316</v>
      </c>
      <c r="AA16" s="102">
        <v>4351427</v>
      </c>
    </row>
    <row r="17" spans="1:27" ht="16.5" hidden="1" customHeight="1" x14ac:dyDescent="0.25">
      <c r="A17" s="104" t="s">
        <v>110</v>
      </c>
      <c r="B17" s="104" t="s">
        <v>216</v>
      </c>
      <c r="C17" s="104" t="s">
        <v>92</v>
      </c>
      <c r="D17" s="104" t="s">
        <v>180</v>
      </c>
      <c r="E17" s="104" t="s">
        <v>110</v>
      </c>
      <c r="F17" s="102">
        <v>111147379</v>
      </c>
      <c r="G17" s="103">
        <v>0</v>
      </c>
      <c r="H17" s="103">
        <v>0</v>
      </c>
      <c r="I17" s="103">
        <v>0</v>
      </c>
      <c r="J17" s="103">
        <v>0</v>
      </c>
      <c r="K17" s="103">
        <v>0</v>
      </c>
      <c r="L17" s="103">
        <v>0</v>
      </c>
      <c r="M17" s="102">
        <v>111147379</v>
      </c>
      <c r="N17" s="103">
        <v>0</v>
      </c>
      <c r="O17" s="102">
        <v>3232303</v>
      </c>
      <c r="P17" s="102">
        <v>3232303</v>
      </c>
      <c r="Q17" s="103">
        <v>0</v>
      </c>
      <c r="R17" s="102">
        <v>107915076</v>
      </c>
      <c r="S17" s="103">
        <v>0</v>
      </c>
      <c r="T17" s="102">
        <v>3232303</v>
      </c>
      <c r="U17" s="102">
        <v>3232303</v>
      </c>
      <c r="V17" s="102">
        <v>107915076</v>
      </c>
      <c r="W17" s="102">
        <v>3232303</v>
      </c>
      <c r="X17" s="103">
        <v>0</v>
      </c>
      <c r="Y17" s="102">
        <v>3232303</v>
      </c>
      <c r="Z17" s="102">
        <v>3232303</v>
      </c>
      <c r="AA17" s="103">
        <v>0</v>
      </c>
    </row>
    <row r="18" spans="1:27" ht="16.5" hidden="1" customHeight="1" x14ac:dyDescent="0.25">
      <c r="A18" s="104" t="s">
        <v>215</v>
      </c>
      <c r="B18" s="104" t="s">
        <v>214</v>
      </c>
      <c r="C18" s="104" t="s">
        <v>92</v>
      </c>
      <c r="D18" s="104" t="s">
        <v>213</v>
      </c>
      <c r="E18" s="104" t="s">
        <v>90</v>
      </c>
      <c r="F18" s="102">
        <v>75099581</v>
      </c>
      <c r="G18" s="103">
        <v>0</v>
      </c>
      <c r="H18" s="103">
        <v>0</v>
      </c>
      <c r="I18" s="103">
        <v>0</v>
      </c>
      <c r="J18" s="103">
        <v>0</v>
      </c>
      <c r="K18" s="103">
        <v>0</v>
      </c>
      <c r="L18" s="103">
        <v>0</v>
      </c>
      <c r="M18" s="102">
        <v>75099581</v>
      </c>
      <c r="N18" s="103">
        <v>0</v>
      </c>
      <c r="O18" s="102">
        <v>127275</v>
      </c>
      <c r="P18" s="102">
        <v>127275</v>
      </c>
      <c r="Q18" s="103">
        <v>0</v>
      </c>
      <c r="R18" s="102">
        <v>74972306</v>
      </c>
      <c r="S18" s="103">
        <v>0</v>
      </c>
      <c r="T18" s="102">
        <v>127275</v>
      </c>
      <c r="U18" s="102">
        <v>127275</v>
      </c>
      <c r="V18" s="102">
        <v>74972306</v>
      </c>
      <c r="W18" s="102">
        <v>127275</v>
      </c>
      <c r="X18" s="103">
        <v>0</v>
      </c>
      <c r="Y18" s="102">
        <v>127275</v>
      </c>
      <c r="Z18" s="102">
        <v>127275</v>
      </c>
      <c r="AA18" s="103">
        <v>0</v>
      </c>
    </row>
    <row r="19" spans="1:27" ht="16.5" hidden="1" customHeight="1" x14ac:dyDescent="0.25">
      <c r="A19" s="104" t="s">
        <v>212</v>
      </c>
      <c r="B19" s="104" t="s">
        <v>211</v>
      </c>
      <c r="C19" s="104" t="s">
        <v>92</v>
      </c>
      <c r="D19" s="104" t="s">
        <v>210</v>
      </c>
      <c r="E19" s="104" t="s">
        <v>90</v>
      </c>
      <c r="F19" s="102">
        <v>36047798</v>
      </c>
      <c r="G19" s="103">
        <v>0</v>
      </c>
      <c r="H19" s="103">
        <v>0</v>
      </c>
      <c r="I19" s="103">
        <v>0</v>
      </c>
      <c r="J19" s="103">
        <v>0</v>
      </c>
      <c r="K19" s="103">
        <v>0</v>
      </c>
      <c r="L19" s="103">
        <v>0</v>
      </c>
      <c r="M19" s="102">
        <v>36047798</v>
      </c>
      <c r="N19" s="103">
        <v>0</v>
      </c>
      <c r="O19" s="102">
        <v>3105028</v>
      </c>
      <c r="P19" s="102">
        <v>3105028</v>
      </c>
      <c r="Q19" s="103">
        <v>0</v>
      </c>
      <c r="R19" s="102">
        <v>32942770</v>
      </c>
      <c r="S19" s="103">
        <v>0</v>
      </c>
      <c r="T19" s="102">
        <v>3105028</v>
      </c>
      <c r="U19" s="102">
        <v>3105028</v>
      </c>
      <c r="V19" s="102">
        <v>32942770</v>
      </c>
      <c r="W19" s="102">
        <v>3105028</v>
      </c>
      <c r="X19" s="103">
        <v>0</v>
      </c>
      <c r="Y19" s="102">
        <v>3105028</v>
      </c>
      <c r="Z19" s="102">
        <v>3105028</v>
      </c>
      <c r="AA19" s="103">
        <v>0</v>
      </c>
    </row>
    <row r="20" spans="1:27" ht="16.5" hidden="1" customHeight="1" x14ac:dyDescent="0.25">
      <c r="A20" s="104" t="s">
        <v>209</v>
      </c>
      <c r="B20" s="104" t="s">
        <v>208</v>
      </c>
      <c r="C20" s="104" t="s">
        <v>92</v>
      </c>
      <c r="D20" s="104" t="s">
        <v>207</v>
      </c>
      <c r="E20" s="104" t="s">
        <v>90</v>
      </c>
      <c r="F20" s="102">
        <v>9762946</v>
      </c>
      <c r="G20" s="103">
        <v>0</v>
      </c>
      <c r="H20" s="103">
        <v>0</v>
      </c>
      <c r="I20" s="103">
        <v>0</v>
      </c>
      <c r="J20" s="103">
        <v>0</v>
      </c>
      <c r="K20" s="103">
        <v>0</v>
      </c>
      <c r="L20" s="103">
        <v>0</v>
      </c>
      <c r="M20" s="102">
        <v>9762946</v>
      </c>
      <c r="N20" s="103">
        <v>0</v>
      </c>
      <c r="O20" s="102">
        <v>15888</v>
      </c>
      <c r="P20" s="102">
        <v>15888</v>
      </c>
      <c r="Q20" s="103">
        <v>0</v>
      </c>
      <c r="R20" s="102">
        <v>9747058</v>
      </c>
      <c r="S20" s="103">
        <v>0</v>
      </c>
      <c r="T20" s="102">
        <v>15888</v>
      </c>
      <c r="U20" s="102">
        <v>15888</v>
      </c>
      <c r="V20" s="102">
        <v>9747058</v>
      </c>
      <c r="W20" s="102">
        <v>15888</v>
      </c>
      <c r="X20" s="103">
        <v>0</v>
      </c>
      <c r="Y20" s="102">
        <v>15888</v>
      </c>
      <c r="Z20" s="102">
        <v>15888</v>
      </c>
      <c r="AA20" s="103">
        <v>0</v>
      </c>
    </row>
    <row r="21" spans="1:27" ht="16.5" hidden="1" customHeight="1" x14ac:dyDescent="0.25">
      <c r="A21" s="104" t="s">
        <v>110</v>
      </c>
      <c r="B21" s="104" t="s">
        <v>206</v>
      </c>
      <c r="C21" s="104" t="s">
        <v>92</v>
      </c>
      <c r="D21" s="104" t="s">
        <v>205</v>
      </c>
      <c r="E21" s="104" t="s">
        <v>110</v>
      </c>
      <c r="F21" s="102">
        <v>335322951</v>
      </c>
      <c r="G21" s="103">
        <v>0</v>
      </c>
      <c r="H21" s="103">
        <v>0</v>
      </c>
      <c r="I21" s="103">
        <v>0</v>
      </c>
      <c r="J21" s="103">
        <v>0</v>
      </c>
      <c r="K21" s="103">
        <v>0</v>
      </c>
      <c r="L21" s="103">
        <v>0</v>
      </c>
      <c r="M21" s="102">
        <v>335322951</v>
      </c>
      <c r="N21" s="103">
        <v>0</v>
      </c>
      <c r="O21" s="102">
        <v>58303177</v>
      </c>
      <c r="P21" s="102">
        <v>58303177</v>
      </c>
      <c r="Q21" s="103">
        <v>0</v>
      </c>
      <c r="R21" s="102">
        <v>277019774</v>
      </c>
      <c r="S21" s="103">
        <v>0</v>
      </c>
      <c r="T21" s="102">
        <v>58303177</v>
      </c>
      <c r="U21" s="102">
        <v>58303177</v>
      </c>
      <c r="V21" s="102">
        <v>277019774</v>
      </c>
      <c r="W21" s="102">
        <v>58190097</v>
      </c>
      <c r="X21" s="103">
        <v>0</v>
      </c>
      <c r="Y21" s="102">
        <v>37882797</v>
      </c>
      <c r="Z21" s="102">
        <v>37882797</v>
      </c>
      <c r="AA21" s="102">
        <v>20420380</v>
      </c>
    </row>
    <row r="22" spans="1:27" ht="16.5" hidden="1" customHeight="1" x14ac:dyDescent="0.25">
      <c r="A22" s="104" t="s">
        <v>204</v>
      </c>
      <c r="B22" s="104" t="s">
        <v>203</v>
      </c>
      <c r="C22" s="104" t="s">
        <v>92</v>
      </c>
      <c r="D22" s="104" t="s">
        <v>202</v>
      </c>
      <c r="E22" s="104" t="s">
        <v>90</v>
      </c>
      <c r="F22" s="102">
        <v>95788061</v>
      </c>
      <c r="G22" s="103">
        <v>0</v>
      </c>
      <c r="H22" s="103">
        <v>0</v>
      </c>
      <c r="I22" s="103">
        <v>0</v>
      </c>
      <c r="J22" s="103">
        <v>0</v>
      </c>
      <c r="K22" s="103">
        <v>0</v>
      </c>
      <c r="L22" s="103">
        <v>0</v>
      </c>
      <c r="M22" s="102">
        <v>95788061</v>
      </c>
      <c r="N22" s="103">
        <v>0</v>
      </c>
      <c r="O22" s="102">
        <v>22961500</v>
      </c>
      <c r="P22" s="102">
        <v>22961500</v>
      </c>
      <c r="Q22" s="103">
        <v>0</v>
      </c>
      <c r="R22" s="102">
        <v>72826561</v>
      </c>
      <c r="S22" s="103">
        <v>0</v>
      </c>
      <c r="T22" s="102">
        <v>22961500</v>
      </c>
      <c r="U22" s="102">
        <v>22961500</v>
      </c>
      <c r="V22" s="102">
        <v>72826561</v>
      </c>
      <c r="W22" s="102">
        <v>22961500</v>
      </c>
      <c r="X22" s="103">
        <v>0</v>
      </c>
      <c r="Y22" s="102">
        <v>14977800</v>
      </c>
      <c r="Z22" s="102">
        <v>14977800</v>
      </c>
      <c r="AA22" s="102">
        <v>7983700</v>
      </c>
    </row>
    <row r="23" spans="1:27" ht="16.5" hidden="1" customHeight="1" x14ac:dyDescent="0.25">
      <c r="A23" s="104" t="s">
        <v>201</v>
      </c>
      <c r="B23" s="104" t="s">
        <v>200</v>
      </c>
      <c r="C23" s="104" t="s">
        <v>92</v>
      </c>
      <c r="D23" s="104" t="s">
        <v>199</v>
      </c>
      <c r="E23" s="104" t="s">
        <v>90</v>
      </c>
      <c r="F23" s="102">
        <v>67849877</v>
      </c>
      <c r="G23" s="103">
        <v>0</v>
      </c>
      <c r="H23" s="103">
        <v>0</v>
      </c>
      <c r="I23" s="103">
        <v>0</v>
      </c>
      <c r="J23" s="103">
        <v>0</v>
      </c>
      <c r="K23" s="103">
        <v>0</v>
      </c>
      <c r="L23" s="103">
        <v>0</v>
      </c>
      <c r="M23" s="102">
        <v>67849877</v>
      </c>
      <c r="N23" s="103">
        <v>0</v>
      </c>
      <c r="O23" s="102">
        <v>16263500</v>
      </c>
      <c r="P23" s="102">
        <v>16263500</v>
      </c>
      <c r="Q23" s="103">
        <v>0</v>
      </c>
      <c r="R23" s="102">
        <v>51586377</v>
      </c>
      <c r="S23" s="103">
        <v>0</v>
      </c>
      <c r="T23" s="102">
        <v>16263500</v>
      </c>
      <c r="U23" s="102">
        <v>16263500</v>
      </c>
      <c r="V23" s="102">
        <v>51586377</v>
      </c>
      <c r="W23" s="102">
        <v>16263500</v>
      </c>
      <c r="X23" s="103">
        <v>0</v>
      </c>
      <c r="Y23" s="102">
        <v>10608800</v>
      </c>
      <c r="Z23" s="102">
        <v>10608800</v>
      </c>
      <c r="AA23" s="102">
        <v>5654700</v>
      </c>
    </row>
    <row r="24" spans="1:27" ht="16.5" hidden="1" customHeight="1" x14ac:dyDescent="0.25">
      <c r="A24" s="104" t="s">
        <v>198</v>
      </c>
      <c r="B24" s="104" t="s">
        <v>197</v>
      </c>
      <c r="C24" s="104" t="s">
        <v>92</v>
      </c>
      <c r="D24" s="104" t="s">
        <v>196</v>
      </c>
      <c r="E24" s="104" t="s">
        <v>90</v>
      </c>
      <c r="F24" s="102">
        <v>81357880</v>
      </c>
      <c r="G24" s="103">
        <v>0</v>
      </c>
      <c r="H24" s="103">
        <v>0</v>
      </c>
      <c r="I24" s="103">
        <v>0</v>
      </c>
      <c r="J24" s="103">
        <v>0</v>
      </c>
      <c r="K24" s="103">
        <v>0</v>
      </c>
      <c r="L24" s="103">
        <v>0</v>
      </c>
      <c r="M24" s="102">
        <v>81357880</v>
      </c>
      <c r="N24" s="103">
        <v>0</v>
      </c>
      <c r="O24" s="102">
        <v>132397</v>
      </c>
      <c r="P24" s="102">
        <v>132397</v>
      </c>
      <c r="Q24" s="103">
        <v>0</v>
      </c>
      <c r="R24" s="102">
        <v>81225483</v>
      </c>
      <c r="S24" s="103">
        <v>0</v>
      </c>
      <c r="T24" s="102">
        <v>132397</v>
      </c>
      <c r="U24" s="102">
        <v>132397</v>
      </c>
      <c r="V24" s="102">
        <v>81225483</v>
      </c>
      <c r="W24" s="102">
        <v>132397</v>
      </c>
      <c r="X24" s="103">
        <v>0</v>
      </c>
      <c r="Y24" s="102">
        <v>132397</v>
      </c>
      <c r="Z24" s="102">
        <v>132397</v>
      </c>
      <c r="AA24" s="103">
        <v>0</v>
      </c>
    </row>
    <row r="25" spans="1:27" ht="16.5" hidden="1" customHeight="1" x14ac:dyDescent="0.25">
      <c r="A25" s="104" t="s">
        <v>195</v>
      </c>
      <c r="B25" s="104" t="s">
        <v>194</v>
      </c>
      <c r="C25" s="104" t="s">
        <v>92</v>
      </c>
      <c r="D25" s="104" t="s">
        <v>193</v>
      </c>
      <c r="E25" s="104" t="s">
        <v>90</v>
      </c>
      <c r="F25" s="102">
        <v>38048157</v>
      </c>
      <c r="G25" s="103">
        <v>0</v>
      </c>
      <c r="H25" s="103">
        <v>0</v>
      </c>
      <c r="I25" s="103">
        <v>0</v>
      </c>
      <c r="J25" s="103">
        <v>0</v>
      </c>
      <c r="K25" s="103">
        <v>0</v>
      </c>
      <c r="L25" s="103">
        <v>0</v>
      </c>
      <c r="M25" s="102">
        <v>38048157</v>
      </c>
      <c r="N25" s="103">
        <v>0</v>
      </c>
      <c r="O25" s="102">
        <v>7957900</v>
      </c>
      <c r="P25" s="102">
        <v>7957900</v>
      </c>
      <c r="Q25" s="103">
        <v>0</v>
      </c>
      <c r="R25" s="102">
        <v>30090257</v>
      </c>
      <c r="S25" s="103">
        <v>0</v>
      </c>
      <c r="T25" s="102">
        <v>7957900</v>
      </c>
      <c r="U25" s="102">
        <v>7957900</v>
      </c>
      <c r="V25" s="102">
        <v>30090257</v>
      </c>
      <c r="W25" s="102">
        <v>7957900</v>
      </c>
      <c r="X25" s="103">
        <v>0</v>
      </c>
      <c r="Y25" s="102">
        <v>5147800</v>
      </c>
      <c r="Z25" s="102">
        <v>5147800</v>
      </c>
      <c r="AA25" s="102">
        <v>2810100</v>
      </c>
    </row>
    <row r="26" spans="1:27" ht="16.5" hidden="1" customHeight="1" x14ac:dyDescent="0.25">
      <c r="A26" s="104" t="s">
        <v>192</v>
      </c>
      <c r="B26" s="104" t="s">
        <v>191</v>
      </c>
      <c r="C26" s="104" t="s">
        <v>92</v>
      </c>
      <c r="D26" s="104" t="s">
        <v>190</v>
      </c>
      <c r="E26" s="104" t="s">
        <v>90</v>
      </c>
      <c r="F26" s="102">
        <v>4718781</v>
      </c>
      <c r="G26" s="103">
        <v>0</v>
      </c>
      <c r="H26" s="103">
        <v>0</v>
      </c>
      <c r="I26" s="103">
        <v>0</v>
      </c>
      <c r="J26" s="103">
        <v>0</v>
      </c>
      <c r="K26" s="103">
        <v>0</v>
      </c>
      <c r="L26" s="103">
        <v>0</v>
      </c>
      <c r="M26" s="102">
        <v>4718781</v>
      </c>
      <c r="N26" s="103">
        <v>0</v>
      </c>
      <c r="O26" s="102">
        <v>1038280</v>
      </c>
      <c r="P26" s="102">
        <v>1038280</v>
      </c>
      <c r="Q26" s="103">
        <v>0</v>
      </c>
      <c r="R26" s="102">
        <v>3680501</v>
      </c>
      <c r="S26" s="103">
        <v>0</v>
      </c>
      <c r="T26" s="102">
        <v>1038280</v>
      </c>
      <c r="U26" s="102">
        <v>1038280</v>
      </c>
      <c r="V26" s="102">
        <v>3680501</v>
      </c>
      <c r="W26" s="102">
        <v>925200</v>
      </c>
      <c r="X26" s="103">
        <v>0</v>
      </c>
      <c r="Y26" s="102">
        <v>579600</v>
      </c>
      <c r="Z26" s="102">
        <v>579600</v>
      </c>
      <c r="AA26" s="102">
        <v>458680</v>
      </c>
    </row>
    <row r="27" spans="1:27" ht="16.5" hidden="1" customHeight="1" x14ac:dyDescent="0.25">
      <c r="A27" s="104" t="s">
        <v>189</v>
      </c>
      <c r="B27" s="104" t="s">
        <v>188</v>
      </c>
      <c r="C27" s="104" t="s">
        <v>92</v>
      </c>
      <c r="D27" s="104" t="s">
        <v>187</v>
      </c>
      <c r="E27" s="104" t="s">
        <v>90</v>
      </c>
      <c r="F27" s="102">
        <v>28536117</v>
      </c>
      <c r="G27" s="103">
        <v>0</v>
      </c>
      <c r="H27" s="103">
        <v>0</v>
      </c>
      <c r="I27" s="103">
        <v>0</v>
      </c>
      <c r="J27" s="103">
        <v>0</v>
      </c>
      <c r="K27" s="103">
        <v>0</v>
      </c>
      <c r="L27" s="103">
        <v>0</v>
      </c>
      <c r="M27" s="102">
        <v>28536117</v>
      </c>
      <c r="N27" s="103">
        <v>0</v>
      </c>
      <c r="O27" s="102">
        <v>5969500</v>
      </c>
      <c r="P27" s="102">
        <v>5969500</v>
      </c>
      <c r="Q27" s="103">
        <v>0</v>
      </c>
      <c r="R27" s="102">
        <v>22566617</v>
      </c>
      <c r="S27" s="103">
        <v>0</v>
      </c>
      <c r="T27" s="102">
        <v>5969500</v>
      </c>
      <c r="U27" s="102">
        <v>5969500</v>
      </c>
      <c r="V27" s="102">
        <v>22566617</v>
      </c>
      <c r="W27" s="102">
        <v>5969500</v>
      </c>
      <c r="X27" s="103">
        <v>0</v>
      </c>
      <c r="Y27" s="102">
        <v>3861700</v>
      </c>
      <c r="Z27" s="102">
        <v>3861700</v>
      </c>
      <c r="AA27" s="102">
        <v>2107800</v>
      </c>
    </row>
    <row r="28" spans="1:27" ht="16.5" hidden="1" customHeight="1" x14ac:dyDescent="0.25">
      <c r="A28" s="104" t="s">
        <v>186</v>
      </c>
      <c r="B28" s="104" t="s">
        <v>185</v>
      </c>
      <c r="C28" s="104" t="s">
        <v>92</v>
      </c>
      <c r="D28" s="104" t="s">
        <v>184</v>
      </c>
      <c r="E28" s="104" t="s">
        <v>90</v>
      </c>
      <c r="F28" s="102">
        <v>19024078</v>
      </c>
      <c r="G28" s="103">
        <v>0</v>
      </c>
      <c r="H28" s="103">
        <v>0</v>
      </c>
      <c r="I28" s="103">
        <v>0</v>
      </c>
      <c r="J28" s="103">
        <v>0</v>
      </c>
      <c r="K28" s="103">
        <v>0</v>
      </c>
      <c r="L28" s="103">
        <v>0</v>
      </c>
      <c r="M28" s="102">
        <v>19024078</v>
      </c>
      <c r="N28" s="103">
        <v>0</v>
      </c>
      <c r="O28" s="102">
        <v>3980100</v>
      </c>
      <c r="P28" s="102">
        <v>3980100</v>
      </c>
      <c r="Q28" s="103">
        <v>0</v>
      </c>
      <c r="R28" s="102">
        <v>15043978</v>
      </c>
      <c r="S28" s="103">
        <v>0</v>
      </c>
      <c r="T28" s="102">
        <v>3980100</v>
      </c>
      <c r="U28" s="102">
        <v>3980100</v>
      </c>
      <c r="V28" s="102">
        <v>15043978</v>
      </c>
      <c r="W28" s="102">
        <v>3980100</v>
      </c>
      <c r="X28" s="103">
        <v>0</v>
      </c>
      <c r="Y28" s="102">
        <v>2574700</v>
      </c>
      <c r="Z28" s="102">
        <v>2574700</v>
      </c>
      <c r="AA28" s="102">
        <v>1405400</v>
      </c>
    </row>
    <row r="29" spans="1:27" ht="16.5" hidden="1" customHeight="1" x14ac:dyDescent="0.25">
      <c r="A29" s="104" t="s">
        <v>110</v>
      </c>
      <c r="B29" s="104" t="s">
        <v>183</v>
      </c>
      <c r="C29" s="104" t="s">
        <v>92</v>
      </c>
      <c r="D29" s="104" t="s">
        <v>182</v>
      </c>
      <c r="E29" s="104" t="s">
        <v>110</v>
      </c>
      <c r="F29" s="102">
        <v>67181020</v>
      </c>
      <c r="G29" s="103">
        <v>0</v>
      </c>
      <c r="H29" s="103">
        <v>0</v>
      </c>
      <c r="I29" s="103">
        <v>0</v>
      </c>
      <c r="J29" s="103">
        <v>0</v>
      </c>
      <c r="K29" s="103">
        <v>0</v>
      </c>
      <c r="L29" s="103">
        <v>0</v>
      </c>
      <c r="M29" s="102">
        <v>67181020</v>
      </c>
      <c r="N29" s="103">
        <v>0</v>
      </c>
      <c r="O29" s="102">
        <v>4721246</v>
      </c>
      <c r="P29" s="102">
        <v>4721246</v>
      </c>
      <c r="Q29" s="103">
        <v>0</v>
      </c>
      <c r="R29" s="102">
        <v>62459774</v>
      </c>
      <c r="S29" s="103">
        <v>0</v>
      </c>
      <c r="T29" s="102">
        <v>4721246</v>
      </c>
      <c r="U29" s="102">
        <v>4721246</v>
      </c>
      <c r="V29" s="102">
        <v>62459774</v>
      </c>
      <c r="W29" s="102">
        <v>4721246</v>
      </c>
      <c r="X29" s="103">
        <v>0</v>
      </c>
      <c r="Y29" s="102">
        <v>4721246</v>
      </c>
      <c r="Z29" s="102">
        <v>4721246</v>
      </c>
      <c r="AA29" s="103">
        <v>0</v>
      </c>
    </row>
    <row r="30" spans="1:27" ht="16.5" hidden="1" customHeight="1" x14ac:dyDescent="0.25">
      <c r="A30" s="104" t="s">
        <v>110</v>
      </c>
      <c r="B30" s="104" t="s">
        <v>181</v>
      </c>
      <c r="C30" s="104" t="s">
        <v>92</v>
      </c>
      <c r="D30" s="104" t="s">
        <v>180</v>
      </c>
      <c r="E30" s="104" t="s">
        <v>110</v>
      </c>
      <c r="F30" s="102">
        <v>67181020</v>
      </c>
      <c r="G30" s="103">
        <v>0</v>
      </c>
      <c r="H30" s="103">
        <v>0</v>
      </c>
      <c r="I30" s="103">
        <v>0</v>
      </c>
      <c r="J30" s="103">
        <v>0</v>
      </c>
      <c r="K30" s="103">
        <v>0</v>
      </c>
      <c r="L30" s="103">
        <v>0</v>
      </c>
      <c r="M30" s="102">
        <v>67181020</v>
      </c>
      <c r="N30" s="103">
        <v>0</v>
      </c>
      <c r="O30" s="102">
        <v>4721246</v>
      </c>
      <c r="P30" s="102">
        <v>4721246</v>
      </c>
      <c r="Q30" s="103">
        <v>0</v>
      </c>
      <c r="R30" s="102">
        <v>62459774</v>
      </c>
      <c r="S30" s="103">
        <v>0</v>
      </c>
      <c r="T30" s="102">
        <v>4721246</v>
      </c>
      <c r="U30" s="102">
        <v>4721246</v>
      </c>
      <c r="V30" s="102">
        <v>62459774</v>
      </c>
      <c r="W30" s="102">
        <v>4721246</v>
      </c>
      <c r="X30" s="103">
        <v>0</v>
      </c>
      <c r="Y30" s="102">
        <v>4721246</v>
      </c>
      <c r="Z30" s="102">
        <v>4721246</v>
      </c>
      <c r="AA30" s="103">
        <v>0</v>
      </c>
    </row>
    <row r="31" spans="1:27" ht="16.5" hidden="1" customHeight="1" x14ac:dyDescent="0.25">
      <c r="A31" s="104" t="s">
        <v>179</v>
      </c>
      <c r="B31" s="104" t="s">
        <v>178</v>
      </c>
      <c r="C31" s="104" t="s">
        <v>92</v>
      </c>
      <c r="D31" s="104" t="s">
        <v>177</v>
      </c>
      <c r="E31" s="104" t="s">
        <v>90</v>
      </c>
      <c r="F31" s="102">
        <v>52870104</v>
      </c>
      <c r="G31" s="103">
        <v>0</v>
      </c>
      <c r="H31" s="103">
        <v>0</v>
      </c>
      <c r="I31" s="103">
        <v>0</v>
      </c>
      <c r="J31" s="103">
        <v>0</v>
      </c>
      <c r="K31" s="103">
        <v>0</v>
      </c>
      <c r="L31" s="103">
        <v>0</v>
      </c>
      <c r="M31" s="102">
        <v>52870104</v>
      </c>
      <c r="N31" s="103">
        <v>0</v>
      </c>
      <c r="O31" s="102">
        <v>4340308</v>
      </c>
      <c r="P31" s="102">
        <v>4340308</v>
      </c>
      <c r="Q31" s="103">
        <v>0</v>
      </c>
      <c r="R31" s="102">
        <v>48529796</v>
      </c>
      <c r="S31" s="103">
        <v>0</v>
      </c>
      <c r="T31" s="102">
        <v>4340308</v>
      </c>
      <c r="U31" s="102">
        <v>4340308</v>
      </c>
      <c r="V31" s="102">
        <v>48529796</v>
      </c>
      <c r="W31" s="102">
        <v>4340308</v>
      </c>
      <c r="X31" s="103">
        <v>0</v>
      </c>
      <c r="Y31" s="102">
        <v>4340308</v>
      </c>
      <c r="Z31" s="102">
        <v>4340308</v>
      </c>
      <c r="AA31" s="103">
        <v>0</v>
      </c>
    </row>
    <row r="32" spans="1:27" ht="16.5" hidden="1" customHeight="1" x14ac:dyDescent="0.25">
      <c r="A32" s="104" t="s">
        <v>176</v>
      </c>
      <c r="B32" s="104" t="s">
        <v>175</v>
      </c>
      <c r="C32" s="104" t="s">
        <v>92</v>
      </c>
      <c r="D32" s="104" t="s">
        <v>174</v>
      </c>
      <c r="E32" s="104" t="s">
        <v>107</v>
      </c>
      <c r="F32" s="102">
        <v>10000000</v>
      </c>
      <c r="G32" s="103">
        <v>0</v>
      </c>
      <c r="H32" s="103">
        <v>0</v>
      </c>
      <c r="I32" s="103">
        <v>0</v>
      </c>
      <c r="J32" s="103">
        <v>0</v>
      </c>
      <c r="K32" s="103">
        <v>0</v>
      </c>
      <c r="L32" s="103">
        <v>0</v>
      </c>
      <c r="M32" s="102">
        <v>10000000</v>
      </c>
      <c r="N32" s="103">
        <v>0</v>
      </c>
      <c r="O32" s="103">
        <v>0</v>
      </c>
      <c r="P32" s="103">
        <v>0</v>
      </c>
      <c r="Q32" s="103">
        <v>0</v>
      </c>
      <c r="R32" s="102">
        <v>10000000</v>
      </c>
      <c r="S32" s="103">
        <v>0</v>
      </c>
      <c r="T32" s="103">
        <v>0</v>
      </c>
      <c r="U32" s="103">
        <v>0</v>
      </c>
      <c r="V32" s="102">
        <v>10000000</v>
      </c>
      <c r="W32" s="103">
        <v>0</v>
      </c>
      <c r="X32" s="103">
        <v>0</v>
      </c>
      <c r="Y32" s="103">
        <v>0</v>
      </c>
      <c r="Z32" s="103">
        <v>0</v>
      </c>
      <c r="AA32" s="103">
        <v>0</v>
      </c>
    </row>
    <row r="33" spans="1:27" ht="16.5" hidden="1" customHeight="1" x14ac:dyDescent="0.25">
      <c r="A33" s="104" t="s">
        <v>173</v>
      </c>
      <c r="B33" s="104" t="s">
        <v>172</v>
      </c>
      <c r="C33" s="104" t="s">
        <v>92</v>
      </c>
      <c r="D33" s="104" t="s">
        <v>171</v>
      </c>
      <c r="E33" s="104" t="s">
        <v>90</v>
      </c>
      <c r="F33" s="102">
        <v>4310916</v>
      </c>
      <c r="G33" s="103">
        <v>0</v>
      </c>
      <c r="H33" s="103">
        <v>0</v>
      </c>
      <c r="I33" s="103">
        <v>0</v>
      </c>
      <c r="J33" s="103">
        <v>0</v>
      </c>
      <c r="K33" s="103">
        <v>0</v>
      </c>
      <c r="L33" s="103">
        <v>0</v>
      </c>
      <c r="M33" s="102">
        <v>4310916</v>
      </c>
      <c r="N33" s="103">
        <v>0</v>
      </c>
      <c r="O33" s="102">
        <v>380938</v>
      </c>
      <c r="P33" s="102">
        <v>380938</v>
      </c>
      <c r="Q33" s="103">
        <v>0</v>
      </c>
      <c r="R33" s="102">
        <v>3929978</v>
      </c>
      <c r="S33" s="103">
        <v>0</v>
      </c>
      <c r="T33" s="102">
        <v>380938</v>
      </c>
      <c r="U33" s="102">
        <v>380938</v>
      </c>
      <c r="V33" s="102">
        <v>3929978</v>
      </c>
      <c r="W33" s="102">
        <v>380938</v>
      </c>
      <c r="X33" s="103">
        <v>0</v>
      </c>
      <c r="Y33" s="102">
        <v>380938</v>
      </c>
      <c r="Z33" s="102">
        <v>380938</v>
      </c>
      <c r="AA33" s="103">
        <v>0</v>
      </c>
    </row>
    <row r="34" spans="1:27" ht="16.5" hidden="1" customHeight="1" x14ac:dyDescent="0.25">
      <c r="A34" s="104" t="s">
        <v>110</v>
      </c>
      <c r="B34" s="104" t="s">
        <v>170</v>
      </c>
      <c r="C34" s="104" t="s">
        <v>92</v>
      </c>
      <c r="D34" s="104" t="s">
        <v>169</v>
      </c>
      <c r="E34" s="104" t="s">
        <v>110</v>
      </c>
      <c r="F34" s="102">
        <v>788491311</v>
      </c>
      <c r="G34" s="103">
        <v>0</v>
      </c>
      <c r="H34" s="103">
        <v>0</v>
      </c>
      <c r="I34" s="103">
        <v>0</v>
      </c>
      <c r="J34" s="103">
        <v>0</v>
      </c>
      <c r="K34" s="103">
        <v>0</v>
      </c>
      <c r="L34" s="103">
        <v>0</v>
      </c>
      <c r="M34" s="102">
        <v>788491311</v>
      </c>
      <c r="N34" s="103">
        <v>0</v>
      </c>
      <c r="O34" s="102">
        <v>537878178</v>
      </c>
      <c r="P34" s="102">
        <v>537878178</v>
      </c>
      <c r="Q34" s="103">
        <v>0</v>
      </c>
      <c r="R34" s="102">
        <v>250613133</v>
      </c>
      <c r="S34" s="103">
        <v>0</v>
      </c>
      <c r="T34" s="102">
        <v>510632088</v>
      </c>
      <c r="U34" s="102">
        <v>510632088</v>
      </c>
      <c r="V34" s="102">
        <v>277859223</v>
      </c>
      <c r="W34" s="102">
        <v>126788852</v>
      </c>
      <c r="X34" s="103">
        <v>0</v>
      </c>
      <c r="Y34" s="102">
        <v>126788852</v>
      </c>
      <c r="Z34" s="102">
        <v>126788852</v>
      </c>
      <c r="AA34" s="102">
        <v>383843236</v>
      </c>
    </row>
    <row r="35" spans="1:27" ht="16.5" hidden="1" customHeight="1" x14ac:dyDescent="0.25">
      <c r="A35" s="104" t="s">
        <v>110</v>
      </c>
      <c r="B35" s="104" t="s">
        <v>168</v>
      </c>
      <c r="C35" s="104" t="s">
        <v>92</v>
      </c>
      <c r="D35" s="104" t="s">
        <v>167</v>
      </c>
      <c r="E35" s="104" t="s">
        <v>110</v>
      </c>
      <c r="F35" s="102">
        <v>788491311</v>
      </c>
      <c r="G35" s="103">
        <v>0</v>
      </c>
      <c r="H35" s="103">
        <v>0</v>
      </c>
      <c r="I35" s="103">
        <v>0</v>
      </c>
      <c r="J35" s="103">
        <v>0</v>
      </c>
      <c r="K35" s="103">
        <v>0</v>
      </c>
      <c r="L35" s="103">
        <v>0</v>
      </c>
      <c r="M35" s="102">
        <v>788491311</v>
      </c>
      <c r="N35" s="103">
        <v>0</v>
      </c>
      <c r="O35" s="102">
        <v>537878178</v>
      </c>
      <c r="P35" s="102">
        <v>537878178</v>
      </c>
      <c r="Q35" s="103">
        <v>0</v>
      </c>
      <c r="R35" s="102">
        <v>250613133</v>
      </c>
      <c r="S35" s="103">
        <v>0</v>
      </c>
      <c r="T35" s="102">
        <v>510632088</v>
      </c>
      <c r="U35" s="102">
        <v>510632088</v>
      </c>
      <c r="V35" s="102">
        <v>277859223</v>
      </c>
      <c r="W35" s="102">
        <v>126788852</v>
      </c>
      <c r="X35" s="103">
        <v>0</v>
      </c>
      <c r="Y35" s="102">
        <v>126788852</v>
      </c>
      <c r="Z35" s="102">
        <v>126788852</v>
      </c>
      <c r="AA35" s="102">
        <v>383843236</v>
      </c>
    </row>
    <row r="36" spans="1:27" ht="16.5" hidden="1" customHeight="1" x14ac:dyDescent="0.25">
      <c r="A36" s="104" t="s">
        <v>110</v>
      </c>
      <c r="B36" s="104" t="s">
        <v>166</v>
      </c>
      <c r="C36" s="104" t="s">
        <v>92</v>
      </c>
      <c r="D36" s="104" t="s">
        <v>165</v>
      </c>
      <c r="E36" s="104" t="s">
        <v>110</v>
      </c>
      <c r="F36" s="102">
        <v>82118061</v>
      </c>
      <c r="G36" s="103">
        <v>0</v>
      </c>
      <c r="H36" s="103">
        <v>0</v>
      </c>
      <c r="I36" s="103">
        <v>0</v>
      </c>
      <c r="J36" s="103">
        <v>0</v>
      </c>
      <c r="K36" s="103">
        <v>0</v>
      </c>
      <c r="L36" s="103">
        <v>0</v>
      </c>
      <c r="M36" s="102">
        <v>82118061</v>
      </c>
      <c r="N36" s="103">
        <v>0</v>
      </c>
      <c r="O36" s="102">
        <v>23127471</v>
      </c>
      <c r="P36" s="102">
        <v>23127471</v>
      </c>
      <c r="Q36" s="103">
        <v>0</v>
      </c>
      <c r="R36" s="102">
        <v>58990590</v>
      </c>
      <c r="S36" s="103">
        <v>0</v>
      </c>
      <c r="T36" s="102">
        <v>3300000</v>
      </c>
      <c r="U36" s="102">
        <v>3300000</v>
      </c>
      <c r="V36" s="102">
        <v>78818061</v>
      </c>
      <c r="W36" s="102">
        <v>275000</v>
      </c>
      <c r="X36" s="103">
        <v>0</v>
      </c>
      <c r="Y36" s="102">
        <v>275000</v>
      </c>
      <c r="Z36" s="102">
        <v>275000</v>
      </c>
      <c r="AA36" s="102">
        <v>3025000</v>
      </c>
    </row>
    <row r="37" spans="1:27" ht="16.5" hidden="1" customHeight="1" x14ac:dyDescent="0.25">
      <c r="A37" s="104" t="s">
        <v>164</v>
      </c>
      <c r="B37" s="104" t="s">
        <v>163</v>
      </c>
      <c r="C37" s="104" t="s">
        <v>92</v>
      </c>
      <c r="D37" s="104" t="s">
        <v>162</v>
      </c>
      <c r="E37" s="104" t="s">
        <v>90</v>
      </c>
      <c r="F37" s="102">
        <v>13118061</v>
      </c>
      <c r="G37" s="103">
        <v>0</v>
      </c>
      <c r="H37" s="103">
        <v>0</v>
      </c>
      <c r="I37" s="103">
        <v>0</v>
      </c>
      <c r="J37" s="103">
        <v>0</v>
      </c>
      <c r="K37" s="103">
        <v>0</v>
      </c>
      <c r="L37" s="103">
        <v>0</v>
      </c>
      <c r="M37" s="102">
        <v>13118061</v>
      </c>
      <c r="N37" s="103">
        <v>0</v>
      </c>
      <c r="O37" s="102">
        <v>3300000</v>
      </c>
      <c r="P37" s="102">
        <v>3300000</v>
      </c>
      <c r="Q37" s="103">
        <v>0</v>
      </c>
      <c r="R37" s="102">
        <v>9818061</v>
      </c>
      <c r="S37" s="103">
        <v>0</v>
      </c>
      <c r="T37" s="102">
        <v>3300000</v>
      </c>
      <c r="U37" s="102">
        <v>3300000</v>
      </c>
      <c r="V37" s="102">
        <v>9818061</v>
      </c>
      <c r="W37" s="102">
        <v>275000</v>
      </c>
      <c r="X37" s="103">
        <v>0</v>
      </c>
      <c r="Y37" s="102">
        <v>275000</v>
      </c>
      <c r="Z37" s="102">
        <v>275000</v>
      </c>
      <c r="AA37" s="102">
        <v>3025000</v>
      </c>
    </row>
    <row r="38" spans="1:27" ht="16.5" hidden="1" customHeight="1" x14ac:dyDescent="0.25">
      <c r="A38" s="104" t="s">
        <v>161</v>
      </c>
      <c r="B38" s="104" t="s">
        <v>160</v>
      </c>
      <c r="C38" s="104" t="s">
        <v>92</v>
      </c>
      <c r="D38" s="104" t="s">
        <v>159</v>
      </c>
      <c r="E38" s="104" t="s">
        <v>90</v>
      </c>
      <c r="F38" s="102">
        <v>39000000</v>
      </c>
      <c r="G38" s="103">
        <v>0</v>
      </c>
      <c r="H38" s="103">
        <v>0</v>
      </c>
      <c r="I38" s="103">
        <v>0</v>
      </c>
      <c r="J38" s="103">
        <v>0</v>
      </c>
      <c r="K38" s="103">
        <v>0</v>
      </c>
      <c r="L38" s="103">
        <v>0</v>
      </c>
      <c r="M38" s="102">
        <v>39000000</v>
      </c>
      <c r="N38" s="103">
        <v>0</v>
      </c>
      <c r="O38" s="102">
        <v>19827471</v>
      </c>
      <c r="P38" s="102">
        <v>19827471</v>
      </c>
      <c r="Q38" s="103">
        <v>0</v>
      </c>
      <c r="R38" s="102">
        <v>19172529</v>
      </c>
      <c r="S38" s="103">
        <v>0</v>
      </c>
      <c r="T38" s="103">
        <v>0</v>
      </c>
      <c r="U38" s="103">
        <v>0</v>
      </c>
      <c r="V38" s="102">
        <v>39000000</v>
      </c>
      <c r="W38" s="103">
        <v>0</v>
      </c>
      <c r="X38" s="103">
        <v>0</v>
      </c>
      <c r="Y38" s="103">
        <v>0</v>
      </c>
      <c r="Z38" s="103">
        <v>0</v>
      </c>
      <c r="AA38" s="103">
        <v>0</v>
      </c>
    </row>
    <row r="39" spans="1:27" ht="16.5" hidden="1" customHeight="1" x14ac:dyDescent="0.25">
      <c r="A39" s="104" t="s">
        <v>158</v>
      </c>
      <c r="B39" s="104" t="s">
        <v>157</v>
      </c>
      <c r="C39" s="104" t="s">
        <v>92</v>
      </c>
      <c r="D39" s="104" t="s">
        <v>156</v>
      </c>
      <c r="E39" s="104" t="s">
        <v>90</v>
      </c>
      <c r="F39" s="102">
        <v>30000000</v>
      </c>
      <c r="G39" s="103">
        <v>0</v>
      </c>
      <c r="H39" s="103">
        <v>0</v>
      </c>
      <c r="I39" s="103">
        <v>0</v>
      </c>
      <c r="J39" s="103">
        <v>0</v>
      </c>
      <c r="K39" s="103">
        <v>0</v>
      </c>
      <c r="L39" s="103">
        <v>0</v>
      </c>
      <c r="M39" s="102">
        <v>30000000</v>
      </c>
      <c r="N39" s="103">
        <v>0</v>
      </c>
      <c r="O39" s="103">
        <v>0</v>
      </c>
      <c r="P39" s="103">
        <v>0</v>
      </c>
      <c r="Q39" s="103">
        <v>0</v>
      </c>
      <c r="R39" s="102">
        <v>30000000</v>
      </c>
      <c r="S39" s="103">
        <v>0</v>
      </c>
      <c r="T39" s="103">
        <v>0</v>
      </c>
      <c r="U39" s="103">
        <v>0</v>
      </c>
      <c r="V39" s="102">
        <v>30000000</v>
      </c>
      <c r="W39" s="103">
        <v>0</v>
      </c>
      <c r="X39" s="103">
        <v>0</v>
      </c>
      <c r="Y39" s="103">
        <v>0</v>
      </c>
      <c r="Z39" s="103">
        <v>0</v>
      </c>
      <c r="AA39" s="103">
        <v>0</v>
      </c>
    </row>
    <row r="40" spans="1:27" ht="16.5" hidden="1" customHeight="1" x14ac:dyDescent="0.25">
      <c r="A40" s="104" t="s">
        <v>110</v>
      </c>
      <c r="B40" s="104" t="s">
        <v>155</v>
      </c>
      <c r="C40" s="104" t="s">
        <v>92</v>
      </c>
      <c r="D40" s="104" t="s">
        <v>121</v>
      </c>
      <c r="E40" s="104" t="s">
        <v>110</v>
      </c>
      <c r="F40" s="102">
        <v>706373250</v>
      </c>
      <c r="G40" s="103">
        <v>0</v>
      </c>
      <c r="H40" s="103">
        <v>0</v>
      </c>
      <c r="I40" s="103">
        <v>0</v>
      </c>
      <c r="J40" s="103">
        <v>0</v>
      </c>
      <c r="K40" s="103">
        <v>0</v>
      </c>
      <c r="L40" s="103">
        <v>0</v>
      </c>
      <c r="M40" s="102">
        <v>706373250</v>
      </c>
      <c r="N40" s="103">
        <v>0</v>
      </c>
      <c r="O40" s="102">
        <v>514750707</v>
      </c>
      <c r="P40" s="102">
        <v>514750707</v>
      </c>
      <c r="Q40" s="103">
        <v>0</v>
      </c>
      <c r="R40" s="102">
        <v>191622543</v>
      </c>
      <c r="S40" s="103">
        <v>0</v>
      </c>
      <c r="T40" s="102">
        <v>507332088</v>
      </c>
      <c r="U40" s="102">
        <v>507332088</v>
      </c>
      <c r="V40" s="102">
        <v>199041162</v>
      </c>
      <c r="W40" s="102">
        <v>126513852</v>
      </c>
      <c r="X40" s="103">
        <v>0</v>
      </c>
      <c r="Y40" s="102">
        <v>126513852</v>
      </c>
      <c r="Z40" s="102">
        <v>126513852</v>
      </c>
      <c r="AA40" s="102">
        <v>380818236</v>
      </c>
    </row>
    <row r="41" spans="1:27" ht="16.5" hidden="1" customHeight="1" x14ac:dyDescent="0.25">
      <c r="A41" s="104" t="s">
        <v>154</v>
      </c>
      <c r="B41" s="104" t="s">
        <v>153</v>
      </c>
      <c r="C41" s="104" t="s">
        <v>92</v>
      </c>
      <c r="D41" s="104" t="s">
        <v>152</v>
      </c>
      <c r="E41" s="104" t="s">
        <v>90</v>
      </c>
      <c r="F41" s="102">
        <v>2476902</v>
      </c>
      <c r="G41" s="103">
        <v>0</v>
      </c>
      <c r="H41" s="103">
        <v>0</v>
      </c>
      <c r="I41" s="103">
        <v>0</v>
      </c>
      <c r="J41" s="103">
        <v>0</v>
      </c>
      <c r="K41" s="103">
        <v>0</v>
      </c>
      <c r="L41" s="103">
        <v>0</v>
      </c>
      <c r="M41" s="102">
        <v>2476902</v>
      </c>
      <c r="N41" s="103">
        <v>0</v>
      </c>
      <c r="O41" s="102">
        <v>2200000</v>
      </c>
      <c r="P41" s="102">
        <v>2200000</v>
      </c>
      <c r="Q41" s="103">
        <v>0</v>
      </c>
      <c r="R41" s="102">
        <v>276902</v>
      </c>
      <c r="S41" s="103">
        <v>0</v>
      </c>
      <c r="T41" s="102">
        <v>2200000</v>
      </c>
      <c r="U41" s="102">
        <v>2200000</v>
      </c>
      <c r="V41" s="102">
        <v>276902</v>
      </c>
      <c r="W41" s="102">
        <v>183333</v>
      </c>
      <c r="X41" s="103">
        <v>0</v>
      </c>
      <c r="Y41" s="102">
        <v>183333</v>
      </c>
      <c r="Z41" s="102">
        <v>183333</v>
      </c>
      <c r="AA41" s="102">
        <v>2016667</v>
      </c>
    </row>
    <row r="42" spans="1:27" ht="16.5" hidden="1" customHeight="1" x14ac:dyDescent="0.25">
      <c r="A42" s="104" t="s">
        <v>151</v>
      </c>
      <c r="B42" s="104" t="s">
        <v>150</v>
      </c>
      <c r="C42" s="104" t="s">
        <v>92</v>
      </c>
      <c r="D42" s="104" t="s">
        <v>149</v>
      </c>
      <c r="E42" s="104" t="s">
        <v>90</v>
      </c>
      <c r="F42" s="102">
        <v>357179873</v>
      </c>
      <c r="G42" s="103">
        <v>0</v>
      </c>
      <c r="H42" s="103">
        <v>0</v>
      </c>
      <c r="I42" s="103">
        <v>0</v>
      </c>
      <c r="J42" s="103">
        <v>0</v>
      </c>
      <c r="K42" s="103">
        <v>0</v>
      </c>
      <c r="L42" s="103">
        <v>0</v>
      </c>
      <c r="M42" s="102">
        <v>357179873</v>
      </c>
      <c r="N42" s="103">
        <v>0</v>
      </c>
      <c r="O42" s="102">
        <v>327584615</v>
      </c>
      <c r="P42" s="102">
        <v>327584615</v>
      </c>
      <c r="Q42" s="103">
        <v>0</v>
      </c>
      <c r="R42" s="102">
        <v>29595258</v>
      </c>
      <c r="S42" s="103">
        <v>0</v>
      </c>
      <c r="T42" s="102">
        <v>320165996</v>
      </c>
      <c r="U42" s="102">
        <v>320165996</v>
      </c>
      <c r="V42" s="102">
        <v>37013877</v>
      </c>
      <c r="W42" s="102">
        <v>78506427</v>
      </c>
      <c r="X42" s="103">
        <v>0</v>
      </c>
      <c r="Y42" s="102">
        <v>78506427</v>
      </c>
      <c r="Z42" s="102">
        <v>78506427</v>
      </c>
      <c r="AA42" s="102">
        <v>241659569</v>
      </c>
    </row>
    <row r="43" spans="1:27" ht="16.5" hidden="1" customHeight="1" x14ac:dyDescent="0.25">
      <c r="A43" s="104" t="s">
        <v>148</v>
      </c>
      <c r="B43" s="104" t="s">
        <v>147</v>
      </c>
      <c r="C43" s="104" t="s">
        <v>92</v>
      </c>
      <c r="D43" s="104" t="s">
        <v>146</v>
      </c>
      <c r="E43" s="104" t="s">
        <v>90</v>
      </c>
      <c r="F43" s="102">
        <v>74316475</v>
      </c>
      <c r="G43" s="103">
        <v>0</v>
      </c>
      <c r="H43" s="103">
        <v>0</v>
      </c>
      <c r="I43" s="103">
        <v>0</v>
      </c>
      <c r="J43" s="103">
        <v>0</v>
      </c>
      <c r="K43" s="103">
        <v>0</v>
      </c>
      <c r="L43" s="103">
        <v>0</v>
      </c>
      <c r="M43" s="102">
        <v>74316475</v>
      </c>
      <c r="N43" s="103">
        <v>0</v>
      </c>
      <c r="O43" s="102">
        <v>10966092</v>
      </c>
      <c r="P43" s="102">
        <v>10966092</v>
      </c>
      <c r="Q43" s="103">
        <v>0</v>
      </c>
      <c r="R43" s="102">
        <v>63350383</v>
      </c>
      <c r="S43" s="103">
        <v>0</v>
      </c>
      <c r="T43" s="102">
        <v>10966092</v>
      </c>
      <c r="U43" s="102">
        <v>10966092</v>
      </c>
      <c r="V43" s="102">
        <v>63350383</v>
      </c>
      <c r="W43" s="102">
        <v>5924426</v>
      </c>
      <c r="X43" s="103">
        <v>0</v>
      </c>
      <c r="Y43" s="102">
        <v>5924426</v>
      </c>
      <c r="Z43" s="102">
        <v>5924426</v>
      </c>
      <c r="AA43" s="102">
        <v>5041666</v>
      </c>
    </row>
    <row r="44" spans="1:27" ht="16.5" hidden="1" customHeight="1" x14ac:dyDescent="0.25">
      <c r="A44" s="104" t="s">
        <v>145</v>
      </c>
      <c r="B44" s="104" t="s">
        <v>144</v>
      </c>
      <c r="C44" s="104" t="s">
        <v>92</v>
      </c>
      <c r="D44" s="104" t="s">
        <v>111</v>
      </c>
      <c r="E44" s="104" t="s">
        <v>90</v>
      </c>
      <c r="F44" s="102">
        <v>272400000</v>
      </c>
      <c r="G44" s="103">
        <v>0</v>
      </c>
      <c r="H44" s="103">
        <v>0</v>
      </c>
      <c r="I44" s="103">
        <v>0</v>
      </c>
      <c r="J44" s="103">
        <v>0</v>
      </c>
      <c r="K44" s="103">
        <v>0</v>
      </c>
      <c r="L44" s="103">
        <v>0</v>
      </c>
      <c r="M44" s="102">
        <v>272400000</v>
      </c>
      <c r="N44" s="103">
        <v>0</v>
      </c>
      <c r="O44" s="102">
        <v>174000000</v>
      </c>
      <c r="P44" s="102">
        <v>174000000</v>
      </c>
      <c r="Q44" s="103">
        <v>0</v>
      </c>
      <c r="R44" s="102">
        <v>98400000</v>
      </c>
      <c r="S44" s="103">
        <v>0</v>
      </c>
      <c r="T44" s="102">
        <v>174000000</v>
      </c>
      <c r="U44" s="102">
        <v>174000000</v>
      </c>
      <c r="V44" s="102">
        <v>98400000</v>
      </c>
      <c r="W44" s="102">
        <v>41899666</v>
      </c>
      <c r="X44" s="103">
        <v>0</v>
      </c>
      <c r="Y44" s="102">
        <v>41899666</v>
      </c>
      <c r="Z44" s="102">
        <v>41899666</v>
      </c>
      <c r="AA44" s="102">
        <v>132100334</v>
      </c>
    </row>
    <row r="45" spans="1:27" ht="16.5" hidden="1" customHeight="1" x14ac:dyDescent="0.25">
      <c r="A45" s="104" t="s">
        <v>110</v>
      </c>
      <c r="B45" s="104" t="s">
        <v>143</v>
      </c>
      <c r="C45" s="104" t="s">
        <v>92</v>
      </c>
      <c r="D45" s="104" t="s">
        <v>142</v>
      </c>
      <c r="E45" s="104" t="s">
        <v>110</v>
      </c>
      <c r="F45" s="102">
        <v>139809600</v>
      </c>
      <c r="G45" s="103">
        <v>0</v>
      </c>
      <c r="H45" s="103">
        <v>0</v>
      </c>
      <c r="I45" s="103">
        <v>0</v>
      </c>
      <c r="J45" s="103">
        <v>0</v>
      </c>
      <c r="K45" s="103">
        <v>0</v>
      </c>
      <c r="L45" s="103">
        <v>0</v>
      </c>
      <c r="M45" s="102">
        <v>139809600</v>
      </c>
      <c r="N45" s="103">
        <v>0</v>
      </c>
      <c r="O45" s="103">
        <v>0</v>
      </c>
      <c r="P45" s="103">
        <v>0</v>
      </c>
      <c r="Q45" s="103">
        <v>0</v>
      </c>
      <c r="R45" s="102">
        <v>139809600</v>
      </c>
      <c r="S45" s="103">
        <v>0</v>
      </c>
      <c r="T45" s="103">
        <v>0</v>
      </c>
      <c r="U45" s="103">
        <v>0</v>
      </c>
      <c r="V45" s="102">
        <v>139809600</v>
      </c>
      <c r="W45" s="103">
        <v>0</v>
      </c>
      <c r="X45" s="103">
        <v>0</v>
      </c>
      <c r="Y45" s="103">
        <v>0</v>
      </c>
      <c r="Z45" s="103">
        <v>0</v>
      </c>
      <c r="AA45" s="103">
        <v>0</v>
      </c>
    </row>
    <row r="46" spans="1:27" ht="16.5" hidden="1" customHeight="1" x14ac:dyDescent="0.25">
      <c r="A46" s="104" t="s">
        <v>110</v>
      </c>
      <c r="B46" s="104" t="s">
        <v>141</v>
      </c>
      <c r="C46" s="104" t="s">
        <v>92</v>
      </c>
      <c r="D46" s="104" t="s">
        <v>140</v>
      </c>
      <c r="E46" s="104" t="s">
        <v>110</v>
      </c>
      <c r="F46" s="102">
        <v>139809600</v>
      </c>
      <c r="G46" s="103">
        <v>0</v>
      </c>
      <c r="H46" s="103">
        <v>0</v>
      </c>
      <c r="I46" s="103">
        <v>0</v>
      </c>
      <c r="J46" s="103">
        <v>0</v>
      </c>
      <c r="K46" s="103">
        <v>0</v>
      </c>
      <c r="L46" s="103">
        <v>0</v>
      </c>
      <c r="M46" s="102">
        <v>139809600</v>
      </c>
      <c r="N46" s="103">
        <v>0</v>
      </c>
      <c r="O46" s="103">
        <v>0</v>
      </c>
      <c r="P46" s="103">
        <v>0</v>
      </c>
      <c r="Q46" s="103">
        <v>0</v>
      </c>
      <c r="R46" s="102">
        <v>139809600</v>
      </c>
      <c r="S46" s="103">
        <v>0</v>
      </c>
      <c r="T46" s="103">
        <v>0</v>
      </c>
      <c r="U46" s="103">
        <v>0</v>
      </c>
      <c r="V46" s="102">
        <v>139809600</v>
      </c>
      <c r="W46" s="103">
        <v>0</v>
      </c>
      <c r="X46" s="103">
        <v>0</v>
      </c>
      <c r="Y46" s="103">
        <v>0</v>
      </c>
      <c r="Z46" s="103">
        <v>0</v>
      </c>
      <c r="AA46" s="103">
        <v>0</v>
      </c>
    </row>
    <row r="47" spans="1:27" ht="16.5" hidden="1" customHeight="1" x14ac:dyDescent="0.25">
      <c r="A47" s="104" t="s">
        <v>110</v>
      </c>
      <c r="B47" s="104" t="s">
        <v>139</v>
      </c>
      <c r="C47" s="104" t="s">
        <v>92</v>
      </c>
      <c r="D47" s="104" t="s">
        <v>138</v>
      </c>
      <c r="E47" s="104" t="s">
        <v>110</v>
      </c>
      <c r="F47" s="102">
        <v>139809600</v>
      </c>
      <c r="G47" s="103">
        <v>0</v>
      </c>
      <c r="H47" s="103">
        <v>0</v>
      </c>
      <c r="I47" s="103">
        <v>0</v>
      </c>
      <c r="J47" s="103">
        <v>0</v>
      </c>
      <c r="K47" s="103">
        <v>0</v>
      </c>
      <c r="L47" s="103">
        <v>0</v>
      </c>
      <c r="M47" s="102">
        <v>139809600</v>
      </c>
      <c r="N47" s="103">
        <v>0</v>
      </c>
      <c r="O47" s="103">
        <v>0</v>
      </c>
      <c r="P47" s="103">
        <v>0</v>
      </c>
      <c r="Q47" s="103">
        <v>0</v>
      </c>
      <c r="R47" s="102">
        <v>139809600</v>
      </c>
      <c r="S47" s="103">
        <v>0</v>
      </c>
      <c r="T47" s="103">
        <v>0</v>
      </c>
      <c r="U47" s="103">
        <v>0</v>
      </c>
      <c r="V47" s="102">
        <v>139809600</v>
      </c>
      <c r="W47" s="103">
        <v>0</v>
      </c>
      <c r="X47" s="103">
        <v>0</v>
      </c>
      <c r="Y47" s="103">
        <v>0</v>
      </c>
      <c r="Z47" s="103">
        <v>0</v>
      </c>
      <c r="AA47" s="103">
        <v>0</v>
      </c>
    </row>
    <row r="48" spans="1:27" ht="16.5" hidden="1" customHeight="1" x14ac:dyDescent="0.25">
      <c r="A48" s="104" t="s">
        <v>137</v>
      </c>
      <c r="B48" s="104" t="s">
        <v>135</v>
      </c>
      <c r="C48" s="104" t="s">
        <v>92</v>
      </c>
      <c r="D48" s="104" t="s">
        <v>134</v>
      </c>
      <c r="E48" s="104" t="s">
        <v>90</v>
      </c>
      <c r="F48" s="102">
        <v>119809609</v>
      </c>
      <c r="G48" s="103">
        <v>0</v>
      </c>
      <c r="H48" s="103">
        <v>0</v>
      </c>
      <c r="I48" s="103">
        <v>0</v>
      </c>
      <c r="J48" s="103">
        <v>0</v>
      </c>
      <c r="K48" s="103">
        <v>0</v>
      </c>
      <c r="L48" s="103">
        <v>0</v>
      </c>
      <c r="M48" s="102">
        <v>119809609</v>
      </c>
      <c r="N48" s="103">
        <v>0</v>
      </c>
      <c r="O48" s="103">
        <v>0</v>
      </c>
      <c r="P48" s="103">
        <v>0</v>
      </c>
      <c r="Q48" s="103">
        <v>0</v>
      </c>
      <c r="R48" s="102">
        <v>119809609</v>
      </c>
      <c r="S48" s="103">
        <v>0</v>
      </c>
      <c r="T48" s="103">
        <v>0</v>
      </c>
      <c r="U48" s="103">
        <v>0</v>
      </c>
      <c r="V48" s="102">
        <v>119809609</v>
      </c>
      <c r="W48" s="103">
        <v>0</v>
      </c>
      <c r="X48" s="103">
        <v>0</v>
      </c>
      <c r="Y48" s="103">
        <v>0</v>
      </c>
      <c r="Z48" s="103">
        <v>0</v>
      </c>
      <c r="AA48" s="103">
        <v>0</v>
      </c>
    </row>
    <row r="49" spans="1:27" ht="16.5" hidden="1" customHeight="1" x14ac:dyDescent="0.25">
      <c r="A49" s="104" t="s">
        <v>136</v>
      </c>
      <c r="B49" s="104" t="s">
        <v>135</v>
      </c>
      <c r="C49" s="104" t="s">
        <v>92</v>
      </c>
      <c r="D49" s="104" t="s">
        <v>134</v>
      </c>
      <c r="E49" s="104" t="s">
        <v>107</v>
      </c>
      <c r="F49" s="102">
        <v>19999991</v>
      </c>
      <c r="G49" s="103">
        <v>0</v>
      </c>
      <c r="H49" s="103">
        <v>0</v>
      </c>
      <c r="I49" s="103">
        <v>0</v>
      </c>
      <c r="J49" s="103">
        <v>0</v>
      </c>
      <c r="K49" s="103">
        <v>0</v>
      </c>
      <c r="L49" s="103">
        <v>0</v>
      </c>
      <c r="M49" s="102">
        <v>19999991</v>
      </c>
      <c r="N49" s="103">
        <v>0</v>
      </c>
      <c r="O49" s="103">
        <v>0</v>
      </c>
      <c r="P49" s="103">
        <v>0</v>
      </c>
      <c r="Q49" s="103">
        <v>0</v>
      </c>
      <c r="R49" s="102">
        <v>19999991</v>
      </c>
      <c r="S49" s="103">
        <v>0</v>
      </c>
      <c r="T49" s="103">
        <v>0</v>
      </c>
      <c r="U49" s="103">
        <v>0</v>
      </c>
      <c r="V49" s="102">
        <v>19999991</v>
      </c>
      <c r="W49" s="103">
        <v>0</v>
      </c>
      <c r="X49" s="103">
        <v>0</v>
      </c>
      <c r="Y49" s="103">
        <v>0</v>
      </c>
      <c r="Z49" s="103">
        <v>0</v>
      </c>
      <c r="AA49" s="103">
        <v>0</v>
      </c>
    </row>
    <row r="50" spans="1:27" ht="16.5" hidden="1" customHeight="1" x14ac:dyDescent="0.25">
      <c r="A50" s="104" t="s">
        <v>110</v>
      </c>
      <c r="B50" s="104" t="s">
        <v>133</v>
      </c>
      <c r="C50" s="104" t="s">
        <v>92</v>
      </c>
      <c r="D50" s="104" t="s">
        <v>132</v>
      </c>
      <c r="E50" s="104" t="s">
        <v>110</v>
      </c>
      <c r="F50" s="102">
        <v>16000000</v>
      </c>
      <c r="G50" s="103">
        <v>0</v>
      </c>
      <c r="H50" s="103">
        <v>0</v>
      </c>
      <c r="I50" s="103">
        <v>0</v>
      </c>
      <c r="J50" s="103">
        <v>0</v>
      </c>
      <c r="K50" s="103">
        <v>0</v>
      </c>
      <c r="L50" s="103">
        <v>0</v>
      </c>
      <c r="M50" s="102">
        <v>16000000</v>
      </c>
      <c r="N50" s="103">
        <v>0</v>
      </c>
      <c r="O50" s="102">
        <v>16000000</v>
      </c>
      <c r="P50" s="102">
        <v>16000000</v>
      </c>
      <c r="Q50" s="103">
        <v>0</v>
      </c>
      <c r="R50" s="103">
        <v>0</v>
      </c>
      <c r="S50" s="103">
        <v>0</v>
      </c>
      <c r="T50" s="102">
        <v>16000000</v>
      </c>
      <c r="U50" s="102">
        <v>16000000</v>
      </c>
      <c r="V50" s="103">
        <v>0</v>
      </c>
      <c r="W50" s="102">
        <v>5484099</v>
      </c>
      <c r="X50" s="103">
        <v>0</v>
      </c>
      <c r="Y50" s="102">
        <v>5484099</v>
      </c>
      <c r="Z50" s="102">
        <v>5484099</v>
      </c>
      <c r="AA50" s="102">
        <v>10515901</v>
      </c>
    </row>
    <row r="51" spans="1:27" ht="16.5" hidden="1" customHeight="1" x14ac:dyDescent="0.25">
      <c r="A51" s="104" t="s">
        <v>110</v>
      </c>
      <c r="B51" s="104" t="s">
        <v>131</v>
      </c>
      <c r="C51" s="104" t="s">
        <v>92</v>
      </c>
      <c r="D51" s="104" t="s">
        <v>130</v>
      </c>
      <c r="E51" s="104" t="s">
        <v>110</v>
      </c>
      <c r="F51" s="102">
        <v>16000000</v>
      </c>
      <c r="G51" s="103">
        <v>0</v>
      </c>
      <c r="H51" s="103">
        <v>0</v>
      </c>
      <c r="I51" s="103">
        <v>0</v>
      </c>
      <c r="J51" s="103">
        <v>0</v>
      </c>
      <c r="K51" s="103">
        <v>0</v>
      </c>
      <c r="L51" s="103">
        <v>0</v>
      </c>
      <c r="M51" s="102">
        <v>16000000</v>
      </c>
      <c r="N51" s="103">
        <v>0</v>
      </c>
      <c r="O51" s="102">
        <v>16000000</v>
      </c>
      <c r="P51" s="102">
        <v>16000000</v>
      </c>
      <c r="Q51" s="103">
        <v>0</v>
      </c>
      <c r="R51" s="103">
        <v>0</v>
      </c>
      <c r="S51" s="103">
        <v>0</v>
      </c>
      <c r="T51" s="102">
        <v>16000000</v>
      </c>
      <c r="U51" s="102">
        <v>16000000</v>
      </c>
      <c r="V51" s="103">
        <v>0</v>
      </c>
      <c r="W51" s="102">
        <v>5484099</v>
      </c>
      <c r="X51" s="103">
        <v>0</v>
      </c>
      <c r="Y51" s="102">
        <v>5484099</v>
      </c>
      <c r="Z51" s="102">
        <v>5484099</v>
      </c>
      <c r="AA51" s="102">
        <v>10515901</v>
      </c>
    </row>
    <row r="52" spans="1:27" ht="16.5" hidden="1" customHeight="1" x14ac:dyDescent="0.25">
      <c r="A52" s="104" t="s">
        <v>129</v>
      </c>
      <c r="B52" s="104" t="s">
        <v>128</v>
      </c>
      <c r="C52" s="104" t="s">
        <v>92</v>
      </c>
      <c r="D52" s="104" t="s">
        <v>127</v>
      </c>
      <c r="E52" s="104" t="s">
        <v>90</v>
      </c>
      <c r="F52" s="102">
        <v>16000000</v>
      </c>
      <c r="G52" s="103">
        <v>0</v>
      </c>
      <c r="H52" s="103">
        <v>0</v>
      </c>
      <c r="I52" s="103">
        <v>0</v>
      </c>
      <c r="J52" s="103">
        <v>0</v>
      </c>
      <c r="K52" s="103">
        <v>0</v>
      </c>
      <c r="L52" s="103">
        <v>0</v>
      </c>
      <c r="M52" s="102">
        <v>16000000</v>
      </c>
      <c r="N52" s="103">
        <v>0</v>
      </c>
      <c r="O52" s="102">
        <v>16000000</v>
      </c>
      <c r="P52" s="102">
        <v>16000000</v>
      </c>
      <c r="Q52" s="103">
        <v>0</v>
      </c>
      <c r="R52" s="103">
        <v>0</v>
      </c>
      <c r="S52" s="103">
        <v>0</v>
      </c>
      <c r="T52" s="102">
        <v>16000000</v>
      </c>
      <c r="U52" s="102">
        <v>16000000</v>
      </c>
      <c r="V52" s="103">
        <v>0</v>
      </c>
      <c r="W52" s="102">
        <v>5484099</v>
      </c>
      <c r="X52" s="103">
        <v>0</v>
      </c>
      <c r="Y52" s="102">
        <v>5484099</v>
      </c>
      <c r="Z52" s="102">
        <v>5484099</v>
      </c>
      <c r="AA52" s="102">
        <v>10515901</v>
      </c>
    </row>
    <row r="53" spans="1:27" s="111" customFormat="1" ht="16.5" customHeight="1" x14ac:dyDescent="0.25">
      <c r="A53" s="108" t="s">
        <v>110</v>
      </c>
      <c r="B53" s="108" t="s">
        <v>126</v>
      </c>
      <c r="C53" s="108" t="s">
        <v>92</v>
      </c>
      <c r="D53" s="108" t="s">
        <v>125</v>
      </c>
      <c r="E53" s="108" t="s">
        <v>110</v>
      </c>
      <c r="F53" s="109">
        <v>2707137572</v>
      </c>
      <c r="G53" s="110">
        <v>0</v>
      </c>
      <c r="H53" s="110">
        <v>0</v>
      </c>
      <c r="I53" s="110">
        <v>0</v>
      </c>
      <c r="J53" s="110">
        <v>0</v>
      </c>
      <c r="K53" s="110">
        <v>0</v>
      </c>
      <c r="L53" s="110">
        <v>0</v>
      </c>
      <c r="M53" s="109">
        <v>2707137572</v>
      </c>
      <c r="N53" s="110">
        <v>0</v>
      </c>
      <c r="O53" s="109">
        <v>2208443200</v>
      </c>
      <c r="P53" s="109">
        <v>2208443200</v>
      </c>
      <c r="Q53" s="110">
        <v>0</v>
      </c>
      <c r="R53" s="109">
        <v>498694372</v>
      </c>
      <c r="S53" s="110">
        <v>0</v>
      </c>
      <c r="T53" s="109">
        <v>2208443200</v>
      </c>
      <c r="U53" s="109">
        <v>2208443200</v>
      </c>
      <c r="V53" s="109">
        <v>498694372</v>
      </c>
      <c r="W53" s="109">
        <v>458851758</v>
      </c>
      <c r="X53" s="110">
        <v>0</v>
      </c>
      <c r="Y53" s="109">
        <v>458851758</v>
      </c>
      <c r="Z53" s="109">
        <v>458851758</v>
      </c>
      <c r="AA53" s="109">
        <v>1749591442</v>
      </c>
    </row>
    <row r="54" spans="1:27" ht="16.5" customHeight="1" x14ac:dyDescent="0.25">
      <c r="A54" s="104" t="s">
        <v>110</v>
      </c>
      <c r="B54" s="104" t="s">
        <v>124</v>
      </c>
      <c r="C54" s="104" t="s">
        <v>92</v>
      </c>
      <c r="D54" s="104" t="s">
        <v>123</v>
      </c>
      <c r="E54" s="104" t="s">
        <v>110</v>
      </c>
      <c r="F54" s="102">
        <v>2707137572</v>
      </c>
      <c r="G54" s="103">
        <v>0</v>
      </c>
      <c r="H54" s="103">
        <v>0</v>
      </c>
      <c r="I54" s="103">
        <v>0</v>
      </c>
      <c r="J54" s="103">
        <v>0</v>
      </c>
      <c r="K54" s="103">
        <v>0</v>
      </c>
      <c r="L54" s="103">
        <v>0</v>
      </c>
      <c r="M54" s="102">
        <v>2707137572</v>
      </c>
      <c r="N54" s="103">
        <v>0</v>
      </c>
      <c r="O54" s="102">
        <v>2208443200</v>
      </c>
      <c r="P54" s="102">
        <v>2208443200</v>
      </c>
      <c r="Q54" s="103">
        <v>0</v>
      </c>
      <c r="R54" s="102">
        <v>498694372</v>
      </c>
      <c r="S54" s="103">
        <v>0</v>
      </c>
      <c r="T54" s="102">
        <v>2208443200</v>
      </c>
      <c r="U54" s="102">
        <v>2208443200</v>
      </c>
      <c r="V54" s="102">
        <v>498694372</v>
      </c>
      <c r="W54" s="102">
        <v>458851758</v>
      </c>
      <c r="X54" s="103">
        <v>0</v>
      </c>
      <c r="Y54" s="102">
        <v>458851758</v>
      </c>
      <c r="Z54" s="102">
        <v>458851758</v>
      </c>
      <c r="AA54" s="102">
        <v>1749591442</v>
      </c>
    </row>
    <row r="55" spans="1:27" ht="16.5" customHeight="1" x14ac:dyDescent="0.25">
      <c r="A55" s="104" t="s">
        <v>110</v>
      </c>
      <c r="B55" s="104" t="s">
        <v>122</v>
      </c>
      <c r="C55" s="104" t="s">
        <v>92</v>
      </c>
      <c r="D55" s="104" t="s">
        <v>121</v>
      </c>
      <c r="E55" s="104" t="s">
        <v>110</v>
      </c>
      <c r="F55" s="102">
        <v>2707137572</v>
      </c>
      <c r="G55" s="103">
        <v>0</v>
      </c>
      <c r="H55" s="103">
        <v>0</v>
      </c>
      <c r="I55" s="103">
        <v>0</v>
      </c>
      <c r="J55" s="103">
        <v>0</v>
      </c>
      <c r="K55" s="103">
        <v>0</v>
      </c>
      <c r="L55" s="103">
        <v>0</v>
      </c>
      <c r="M55" s="102">
        <v>2707137572</v>
      </c>
      <c r="N55" s="103">
        <v>0</v>
      </c>
      <c r="O55" s="102">
        <v>2208443200</v>
      </c>
      <c r="P55" s="102">
        <v>2208443200</v>
      </c>
      <c r="Q55" s="103">
        <v>0</v>
      </c>
      <c r="R55" s="102">
        <v>498694372</v>
      </c>
      <c r="S55" s="103">
        <v>0</v>
      </c>
      <c r="T55" s="102">
        <v>2208443200</v>
      </c>
      <c r="U55" s="102">
        <v>2208443200</v>
      </c>
      <c r="V55" s="102">
        <v>498694372</v>
      </c>
      <c r="W55" s="102">
        <v>458851758</v>
      </c>
      <c r="X55" s="103">
        <v>0</v>
      </c>
      <c r="Y55" s="102">
        <v>458851758</v>
      </c>
      <c r="Z55" s="102">
        <v>458851758</v>
      </c>
      <c r="AA55" s="102">
        <v>1749591442</v>
      </c>
    </row>
    <row r="56" spans="1:27" ht="32.25" customHeight="1" x14ac:dyDescent="0.25">
      <c r="A56" s="104" t="s">
        <v>120</v>
      </c>
      <c r="B56" s="104" t="s">
        <v>119</v>
      </c>
      <c r="C56" s="104" t="s">
        <v>92</v>
      </c>
      <c r="D56" s="104" t="s">
        <v>118</v>
      </c>
      <c r="E56" s="104" t="s">
        <v>90</v>
      </c>
      <c r="F56" s="102">
        <v>62800427</v>
      </c>
      <c r="G56" s="103">
        <v>0</v>
      </c>
      <c r="H56" s="103">
        <v>0</v>
      </c>
      <c r="I56" s="103">
        <v>0</v>
      </c>
      <c r="J56" s="103">
        <v>0</v>
      </c>
      <c r="K56" s="103">
        <v>0</v>
      </c>
      <c r="L56" s="103">
        <v>0</v>
      </c>
      <c r="M56" s="102">
        <v>62800427</v>
      </c>
      <c r="N56" s="103">
        <v>0</v>
      </c>
      <c r="O56" s="102">
        <v>27609490</v>
      </c>
      <c r="P56" s="102">
        <v>27609490</v>
      </c>
      <c r="Q56" s="103">
        <v>0</v>
      </c>
      <c r="R56" s="102">
        <v>35190937</v>
      </c>
      <c r="S56" s="103">
        <v>0</v>
      </c>
      <c r="T56" s="102">
        <v>27609490</v>
      </c>
      <c r="U56" s="102">
        <v>27609490</v>
      </c>
      <c r="V56" s="102">
        <v>35190937</v>
      </c>
      <c r="W56" s="102">
        <v>672824</v>
      </c>
      <c r="X56" s="103">
        <v>0</v>
      </c>
      <c r="Y56" s="102">
        <v>672824</v>
      </c>
      <c r="Z56" s="102">
        <v>672824</v>
      </c>
      <c r="AA56" s="102">
        <v>26936666</v>
      </c>
    </row>
    <row r="57" spans="1:27" ht="32.25" customHeight="1" x14ac:dyDescent="0.25">
      <c r="A57" s="104" t="s">
        <v>117</v>
      </c>
      <c r="B57" s="104" t="s">
        <v>114</v>
      </c>
      <c r="C57" s="104" t="s">
        <v>92</v>
      </c>
      <c r="D57" s="104" t="s">
        <v>116</v>
      </c>
      <c r="E57" s="104" t="s">
        <v>90</v>
      </c>
      <c r="F57" s="102">
        <v>226483488</v>
      </c>
      <c r="G57" s="103">
        <v>0</v>
      </c>
      <c r="H57" s="103">
        <v>0</v>
      </c>
      <c r="I57" s="103">
        <v>0</v>
      </c>
      <c r="J57" s="103">
        <v>0</v>
      </c>
      <c r="K57" s="103">
        <v>0</v>
      </c>
      <c r="L57" s="103">
        <v>0</v>
      </c>
      <c r="M57" s="102">
        <v>226483488</v>
      </c>
      <c r="N57" s="103">
        <v>0</v>
      </c>
      <c r="O57" s="102">
        <v>153470341</v>
      </c>
      <c r="P57" s="102">
        <v>153470341</v>
      </c>
      <c r="Q57" s="103">
        <v>0</v>
      </c>
      <c r="R57" s="102">
        <v>73013147</v>
      </c>
      <c r="S57" s="103">
        <v>0</v>
      </c>
      <c r="T57" s="102">
        <v>153470341</v>
      </c>
      <c r="U57" s="102">
        <v>153470341</v>
      </c>
      <c r="V57" s="102">
        <v>73013147</v>
      </c>
      <c r="W57" s="102">
        <v>38367585</v>
      </c>
      <c r="X57" s="103">
        <v>0</v>
      </c>
      <c r="Y57" s="102">
        <v>38367585</v>
      </c>
      <c r="Z57" s="102">
        <v>38367585</v>
      </c>
      <c r="AA57" s="102">
        <v>115102756</v>
      </c>
    </row>
    <row r="58" spans="1:27" ht="32.25" customHeight="1" x14ac:dyDescent="0.25">
      <c r="A58" s="104" t="s">
        <v>115</v>
      </c>
      <c r="B58" s="104" t="s">
        <v>114</v>
      </c>
      <c r="C58" s="104" t="s">
        <v>92</v>
      </c>
      <c r="D58" s="104" t="s">
        <v>113</v>
      </c>
      <c r="E58" s="104" t="s">
        <v>90</v>
      </c>
      <c r="F58" s="102">
        <v>105125000</v>
      </c>
      <c r="G58" s="103">
        <v>0</v>
      </c>
      <c r="H58" s="103">
        <v>0</v>
      </c>
      <c r="I58" s="103">
        <v>0</v>
      </c>
      <c r="J58" s="103">
        <v>0</v>
      </c>
      <c r="K58" s="103">
        <v>0</v>
      </c>
      <c r="L58" s="103">
        <v>0</v>
      </c>
      <c r="M58" s="102">
        <v>105125000</v>
      </c>
      <c r="N58" s="103">
        <v>0</v>
      </c>
      <c r="O58" s="102">
        <v>103293550</v>
      </c>
      <c r="P58" s="102">
        <v>103293550</v>
      </c>
      <c r="Q58" s="103">
        <v>0</v>
      </c>
      <c r="R58" s="102">
        <v>1831450</v>
      </c>
      <c r="S58" s="103">
        <v>0</v>
      </c>
      <c r="T58" s="102">
        <v>103293550</v>
      </c>
      <c r="U58" s="102">
        <v>103293550</v>
      </c>
      <c r="V58" s="102">
        <v>1831450</v>
      </c>
      <c r="W58" s="102">
        <v>39526100</v>
      </c>
      <c r="X58" s="103">
        <v>0</v>
      </c>
      <c r="Y58" s="102">
        <v>39526100</v>
      </c>
      <c r="Z58" s="102">
        <v>39526100</v>
      </c>
      <c r="AA58" s="102">
        <v>63767450</v>
      </c>
    </row>
    <row r="59" spans="1:27" ht="32.25" customHeight="1" x14ac:dyDescent="0.25">
      <c r="A59" s="104" t="s">
        <v>110</v>
      </c>
      <c r="B59" s="104" t="s">
        <v>112</v>
      </c>
      <c r="C59" s="104" t="s">
        <v>92</v>
      </c>
      <c r="D59" s="104" t="s">
        <v>111</v>
      </c>
      <c r="E59" s="104" t="s">
        <v>110</v>
      </c>
      <c r="F59" s="102">
        <v>2312728657</v>
      </c>
      <c r="G59" s="103">
        <v>0</v>
      </c>
      <c r="H59" s="103">
        <v>0</v>
      </c>
      <c r="I59" s="103">
        <v>0</v>
      </c>
      <c r="J59" s="103">
        <v>0</v>
      </c>
      <c r="K59" s="103">
        <v>0</v>
      </c>
      <c r="L59" s="103">
        <v>0</v>
      </c>
      <c r="M59" s="102">
        <v>2312728657</v>
      </c>
      <c r="N59" s="103">
        <v>0</v>
      </c>
      <c r="O59" s="102">
        <v>1924069819</v>
      </c>
      <c r="P59" s="102">
        <v>1924069819</v>
      </c>
      <c r="Q59" s="103">
        <v>0</v>
      </c>
      <c r="R59" s="102">
        <v>388658838</v>
      </c>
      <c r="S59" s="103">
        <v>0</v>
      </c>
      <c r="T59" s="102">
        <v>1924069819</v>
      </c>
      <c r="U59" s="102">
        <v>1924069819</v>
      </c>
      <c r="V59" s="102">
        <v>388658838</v>
      </c>
      <c r="W59" s="102">
        <v>380285249</v>
      </c>
      <c r="X59" s="103">
        <v>0</v>
      </c>
      <c r="Y59" s="102">
        <v>380285249</v>
      </c>
      <c r="Z59" s="102">
        <v>380285249</v>
      </c>
      <c r="AA59" s="102">
        <v>1543784570</v>
      </c>
    </row>
    <row r="60" spans="1:27" ht="32.25" customHeight="1" x14ac:dyDescent="0.25">
      <c r="A60" s="104" t="s">
        <v>109</v>
      </c>
      <c r="B60" s="104" t="s">
        <v>108</v>
      </c>
      <c r="C60" s="104" t="s">
        <v>92</v>
      </c>
      <c r="D60" s="104" t="s">
        <v>104</v>
      </c>
      <c r="E60" s="104" t="s">
        <v>107</v>
      </c>
      <c r="F60" s="102">
        <v>10000009</v>
      </c>
      <c r="G60" s="103">
        <v>0</v>
      </c>
      <c r="H60" s="103">
        <v>0</v>
      </c>
      <c r="I60" s="103">
        <v>0</v>
      </c>
      <c r="J60" s="103">
        <v>0</v>
      </c>
      <c r="K60" s="103">
        <v>0</v>
      </c>
      <c r="L60" s="103">
        <v>0</v>
      </c>
      <c r="M60" s="102">
        <v>10000009</v>
      </c>
      <c r="N60" s="103">
        <v>0</v>
      </c>
      <c r="O60" s="103">
        <v>0</v>
      </c>
      <c r="P60" s="103">
        <v>0</v>
      </c>
      <c r="Q60" s="103">
        <v>0</v>
      </c>
      <c r="R60" s="102">
        <v>10000009</v>
      </c>
      <c r="S60" s="103">
        <v>0</v>
      </c>
      <c r="T60" s="103">
        <v>0</v>
      </c>
      <c r="U60" s="103">
        <v>0</v>
      </c>
      <c r="V60" s="102">
        <v>10000009</v>
      </c>
      <c r="W60" s="103">
        <v>0</v>
      </c>
      <c r="X60" s="103">
        <v>0</v>
      </c>
      <c r="Y60" s="103">
        <v>0</v>
      </c>
      <c r="Z60" s="103">
        <v>0</v>
      </c>
      <c r="AA60" s="103">
        <v>0</v>
      </c>
    </row>
    <row r="61" spans="1:27" ht="32.25" customHeight="1" x14ac:dyDescent="0.25">
      <c r="A61" s="104" t="s">
        <v>106</v>
      </c>
      <c r="B61" s="104" t="s">
        <v>105</v>
      </c>
      <c r="C61" s="104" t="s">
        <v>92</v>
      </c>
      <c r="D61" s="104" t="s">
        <v>104</v>
      </c>
      <c r="E61" s="104" t="s">
        <v>90</v>
      </c>
      <c r="F61" s="102">
        <v>20916668</v>
      </c>
      <c r="G61" s="103">
        <v>0</v>
      </c>
      <c r="H61" s="103">
        <v>0</v>
      </c>
      <c r="I61" s="103">
        <v>0</v>
      </c>
      <c r="J61" s="103">
        <v>0</v>
      </c>
      <c r="K61" s="103">
        <v>0</v>
      </c>
      <c r="L61" s="103">
        <v>0</v>
      </c>
      <c r="M61" s="102">
        <v>20916668</v>
      </c>
      <c r="N61" s="103">
        <v>0</v>
      </c>
      <c r="O61" s="102">
        <v>20000000</v>
      </c>
      <c r="P61" s="102">
        <v>20000000</v>
      </c>
      <c r="Q61" s="103">
        <v>0</v>
      </c>
      <c r="R61" s="102">
        <v>916668</v>
      </c>
      <c r="S61" s="103">
        <v>0</v>
      </c>
      <c r="T61" s="102">
        <v>20000000</v>
      </c>
      <c r="U61" s="102">
        <v>20000000</v>
      </c>
      <c r="V61" s="102">
        <v>916668</v>
      </c>
      <c r="W61" s="102">
        <v>8166666</v>
      </c>
      <c r="X61" s="103">
        <v>0</v>
      </c>
      <c r="Y61" s="102">
        <v>8166666</v>
      </c>
      <c r="Z61" s="102">
        <v>8166666</v>
      </c>
      <c r="AA61" s="102">
        <v>11833334</v>
      </c>
    </row>
    <row r="62" spans="1:27" ht="32.25" customHeight="1" x14ac:dyDescent="0.25">
      <c r="A62" s="104" t="s">
        <v>103</v>
      </c>
      <c r="B62" s="104" t="s">
        <v>102</v>
      </c>
      <c r="C62" s="104" t="s">
        <v>92</v>
      </c>
      <c r="D62" s="104" t="s">
        <v>101</v>
      </c>
      <c r="E62" s="104" t="s">
        <v>90</v>
      </c>
      <c r="F62" s="102">
        <v>1382074573</v>
      </c>
      <c r="G62" s="103">
        <v>0</v>
      </c>
      <c r="H62" s="103">
        <v>0</v>
      </c>
      <c r="I62" s="103">
        <v>0</v>
      </c>
      <c r="J62" s="103">
        <v>0</v>
      </c>
      <c r="K62" s="103">
        <v>0</v>
      </c>
      <c r="L62" s="103">
        <v>0</v>
      </c>
      <c r="M62" s="102">
        <v>1382074573</v>
      </c>
      <c r="N62" s="103">
        <v>0</v>
      </c>
      <c r="O62" s="102">
        <v>1091095277</v>
      </c>
      <c r="P62" s="102">
        <v>1091095277</v>
      </c>
      <c r="Q62" s="103">
        <v>0</v>
      </c>
      <c r="R62" s="102">
        <v>290979296</v>
      </c>
      <c r="S62" s="103">
        <v>0</v>
      </c>
      <c r="T62" s="102">
        <v>1091095277</v>
      </c>
      <c r="U62" s="102">
        <v>1091095277</v>
      </c>
      <c r="V62" s="102">
        <v>290979296</v>
      </c>
      <c r="W62" s="102">
        <v>154737330</v>
      </c>
      <c r="X62" s="103">
        <v>0</v>
      </c>
      <c r="Y62" s="102">
        <v>154737330</v>
      </c>
      <c r="Z62" s="102">
        <v>154737330</v>
      </c>
      <c r="AA62" s="102">
        <v>936357947</v>
      </c>
    </row>
    <row r="63" spans="1:27" ht="32.25" customHeight="1" x14ac:dyDescent="0.25">
      <c r="A63" s="104" t="s">
        <v>100</v>
      </c>
      <c r="B63" s="104" t="s">
        <v>99</v>
      </c>
      <c r="C63" s="104" t="s">
        <v>92</v>
      </c>
      <c r="D63" s="104" t="s">
        <v>98</v>
      </c>
      <c r="E63" s="104" t="s">
        <v>90</v>
      </c>
      <c r="F63" s="102">
        <v>312133332</v>
      </c>
      <c r="G63" s="103">
        <v>0</v>
      </c>
      <c r="H63" s="103">
        <v>0</v>
      </c>
      <c r="I63" s="103">
        <v>0</v>
      </c>
      <c r="J63" s="103">
        <v>0</v>
      </c>
      <c r="K63" s="103">
        <v>0</v>
      </c>
      <c r="L63" s="103">
        <v>0</v>
      </c>
      <c r="M63" s="102">
        <v>312133332</v>
      </c>
      <c r="N63" s="103">
        <v>0</v>
      </c>
      <c r="O63" s="102">
        <v>230854542</v>
      </c>
      <c r="P63" s="102">
        <v>230854542</v>
      </c>
      <c r="Q63" s="103">
        <v>0</v>
      </c>
      <c r="R63" s="102">
        <v>81278790</v>
      </c>
      <c r="S63" s="103">
        <v>0</v>
      </c>
      <c r="T63" s="102">
        <v>230854542</v>
      </c>
      <c r="U63" s="102">
        <v>230854542</v>
      </c>
      <c r="V63" s="102">
        <v>81278790</v>
      </c>
      <c r="W63" s="102">
        <v>51890423</v>
      </c>
      <c r="X63" s="103">
        <v>0</v>
      </c>
      <c r="Y63" s="102">
        <v>51890423</v>
      </c>
      <c r="Z63" s="102">
        <v>51890423</v>
      </c>
      <c r="AA63" s="102">
        <v>178964119</v>
      </c>
    </row>
    <row r="64" spans="1:27" ht="32.25" customHeight="1" x14ac:dyDescent="0.25">
      <c r="A64" s="104" t="s">
        <v>97</v>
      </c>
      <c r="B64" s="104" t="s">
        <v>96</v>
      </c>
      <c r="C64" s="104" t="s">
        <v>92</v>
      </c>
      <c r="D64" s="104" t="s">
        <v>95</v>
      </c>
      <c r="E64" s="104" t="s">
        <v>90</v>
      </c>
      <c r="F64" s="102">
        <v>203516512</v>
      </c>
      <c r="G64" s="103">
        <v>0</v>
      </c>
      <c r="H64" s="103">
        <v>0</v>
      </c>
      <c r="I64" s="103">
        <v>0</v>
      </c>
      <c r="J64" s="103">
        <v>0</v>
      </c>
      <c r="K64" s="103">
        <v>0</v>
      </c>
      <c r="L64" s="103">
        <v>0</v>
      </c>
      <c r="M64" s="102">
        <v>203516512</v>
      </c>
      <c r="N64" s="103">
        <v>0</v>
      </c>
      <c r="O64" s="102">
        <v>198700000</v>
      </c>
      <c r="P64" s="102">
        <v>198700000</v>
      </c>
      <c r="Q64" s="103">
        <v>0</v>
      </c>
      <c r="R64" s="102">
        <v>4816512</v>
      </c>
      <c r="S64" s="103">
        <v>0</v>
      </c>
      <c r="T64" s="102">
        <v>198700000</v>
      </c>
      <c r="U64" s="102">
        <v>198700000</v>
      </c>
      <c r="V64" s="102">
        <v>4816512</v>
      </c>
      <c r="W64" s="102">
        <v>66479999</v>
      </c>
      <c r="X64" s="103">
        <v>0</v>
      </c>
      <c r="Y64" s="102">
        <v>66479999</v>
      </c>
      <c r="Z64" s="102">
        <v>66479999</v>
      </c>
      <c r="AA64" s="102">
        <v>132220001</v>
      </c>
    </row>
    <row r="65" spans="1:27" ht="32.25" customHeight="1" x14ac:dyDescent="0.25">
      <c r="A65" s="104" t="s">
        <v>94</v>
      </c>
      <c r="B65" s="104" t="s">
        <v>93</v>
      </c>
      <c r="C65" s="104" t="s">
        <v>92</v>
      </c>
      <c r="D65" s="104" t="s">
        <v>91</v>
      </c>
      <c r="E65" s="104" t="s">
        <v>90</v>
      </c>
      <c r="F65" s="102">
        <v>384087563</v>
      </c>
      <c r="G65" s="103">
        <v>0</v>
      </c>
      <c r="H65" s="103">
        <v>0</v>
      </c>
      <c r="I65" s="103">
        <v>0</v>
      </c>
      <c r="J65" s="103">
        <v>0</v>
      </c>
      <c r="K65" s="103">
        <v>0</v>
      </c>
      <c r="L65" s="103">
        <v>0</v>
      </c>
      <c r="M65" s="102">
        <v>384087563</v>
      </c>
      <c r="N65" s="103">
        <v>0</v>
      </c>
      <c r="O65" s="102">
        <v>383420000</v>
      </c>
      <c r="P65" s="102">
        <v>383420000</v>
      </c>
      <c r="Q65" s="103">
        <v>0</v>
      </c>
      <c r="R65" s="102">
        <v>667563</v>
      </c>
      <c r="S65" s="103">
        <v>0</v>
      </c>
      <c r="T65" s="102">
        <v>383420000</v>
      </c>
      <c r="U65" s="102">
        <v>383420000</v>
      </c>
      <c r="V65" s="102">
        <v>667563</v>
      </c>
      <c r="W65" s="102">
        <v>99010831</v>
      </c>
      <c r="X65" s="103">
        <v>0</v>
      </c>
      <c r="Y65" s="102">
        <v>99010831</v>
      </c>
      <c r="Z65" s="102">
        <v>99010831</v>
      </c>
      <c r="AA65" s="102">
        <v>284409169</v>
      </c>
    </row>
    <row r="69" spans="1:27" x14ac:dyDescent="0.25">
      <c r="C69" s="57" t="s">
        <v>275</v>
      </c>
      <c r="D69" s="57" t="s">
        <v>276</v>
      </c>
      <c r="M69" s="173">
        <f>+M56+M58+M62</f>
        <v>1550000000</v>
      </c>
      <c r="N69" s="173"/>
      <c r="O69" s="173"/>
      <c r="P69" s="173">
        <f>+P56+P58+P62</f>
        <v>1221998317</v>
      </c>
      <c r="Q69" s="173"/>
      <c r="R69" s="173"/>
      <c r="S69" s="173"/>
      <c r="T69" s="173"/>
      <c r="U69" s="173">
        <f>+U56+U58+U62</f>
        <v>1221998317</v>
      </c>
      <c r="V69" s="173"/>
      <c r="W69" s="173"/>
      <c r="X69" s="173"/>
      <c r="Y69" s="173"/>
      <c r="Z69" s="173">
        <f>+Z56+Z58+Z62</f>
        <v>194936254</v>
      </c>
    </row>
    <row r="70" spans="1:27" x14ac:dyDescent="0.25">
      <c r="C70" s="57"/>
      <c r="D70" s="57" t="s">
        <v>277</v>
      </c>
      <c r="M70" s="173">
        <f>+M57+M64</f>
        <v>430000000</v>
      </c>
      <c r="N70" s="173"/>
      <c r="O70" s="173"/>
      <c r="P70" s="173">
        <f>+P57+P64</f>
        <v>352170341</v>
      </c>
      <c r="Q70" s="173"/>
      <c r="R70" s="173"/>
      <c r="S70" s="173"/>
      <c r="T70" s="173"/>
      <c r="U70" s="173">
        <f>+U57+U64</f>
        <v>352170341</v>
      </c>
      <c r="V70" s="173"/>
      <c r="W70" s="173"/>
      <c r="X70" s="173"/>
      <c r="Y70" s="173"/>
      <c r="Z70" s="173">
        <f>+Z57+Z64</f>
        <v>104847584</v>
      </c>
    </row>
    <row r="71" spans="1:27" x14ac:dyDescent="0.25">
      <c r="C71" s="57"/>
      <c r="D71" s="57" t="s">
        <v>278</v>
      </c>
      <c r="M71" s="173">
        <f>+M60+M61</f>
        <v>30916677</v>
      </c>
      <c r="N71" s="173"/>
      <c r="O71" s="173"/>
      <c r="P71" s="173">
        <f>+P60+P61</f>
        <v>20000000</v>
      </c>
      <c r="Q71" s="173"/>
      <c r="R71" s="173"/>
      <c r="S71" s="173"/>
      <c r="T71" s="173"/>
      <c r="U71" s="173">
        <f>+U60+U61</f>
        <v>20000000</v>
      </c>
      <c r="V71" s="173"/>
      <c r="W71" s="173"/>
      <c r="X71" s="173"/>
      <c r="Y71" s="173"/>
      <c r="Z71" s="173">
        <f>+Z60+Z61</f>
        <v>8166666</v>
      </c>
    </row>
    <row r="72" spans="1:27" x14ac:dyDescent="0.25">
      <c r="C72" s="57"/>
      <c r="D72" s="57" t="s">
        <v>279</v>
      </c>
      <c r="M72" s="173">
        <f>+M63</f>
        <v>312133332</v>
      </c>
      <c r="N72" s="173"/>
      <c r="O72" s="173"/>
      <c r="P72" s="173">
        <f>+P63</f>
        <v>230854542</v>
      </c>
      <c r="Q72" s="173"/>
      <c r="R72" s="173"/>
      <c r="S72" s="173"/>
      <c r="T72" s="173"/>
      <c r="U72" s="173">
        <f>+U63</f>
        <v>230854542</v>
      </c>
      <c r="V72" s="173"/>
      <c r="W72" s="173"/>
      <c r="X72" s="173"/>
      <c r="Y72" s="173"/>
      <c r="Z72" s="173">
        <f>+Z63</f>
        <v>51890423</v>
      </c>
    </row>
    <row r="73" spans="1:27" x14ac:dyDescent="0.25">
      <c r="C73" s="57"/>
      <c r="D73" s="57" t="s">
        <v>280</v>
      </c>
      <c r="M73" s="173">
        <f>+M65</f>
        <v>384087563</v>
      </c>
      <c r="N73" s="173"/>
      <c r="O73" s="173"/>
      <c r="P73" s="173">
        <f>+P65</f>
        <v>383420000</v>
      </c>
      <c r="Q73" s="173"/>
      <c r="R73" s="173"/>
      <c r="S73" s="173"/>
      <c r="T73" s="173"/>
      <c r="U73" s="173">
        <f>+U65</f>
        <v>383420000</v>
      </c>
      <c r="V73" s="173"/>
      <c r="W73" s="173"/>
      <c r="X73" s="173"/>
      <c r="Y73" s="173"/>
      <c r="Z73" s="173">
        <f>+Z65</f>
        <v>99010831</v>
      </c>
    </row>
  </sheetData>
  <mergeCells count="5">
    <mergeCell ref="A1:AA1"/>
    <mergeCell ref="A2:AA2"/>
    <mergeCell ref="A3:AA3"/>
    <mergeCell ref="A4:AA4"/>
    <mergeCell ref="A5:AA5"/>
  </mergeCells>
  <pageMargins left="0.75" right="0.75" top="1" bottom="1" header="0.5" footer="0.5"/>
  <pageSetup orientation="portrait" horizontalDpi="0"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31"/>
  <sheetViews>
    <sheetView topLeftCell="A15" zoomScale="80" zoomScaleNormal="80" workbookViewId="0">
      <selection activeCell="F8" sqref="F8"/>
    </sheetView>
  </sheetViews>
  <sheetFormatPr baseColWidth="10" defaultRowHeight="14.25" x14ac:dyDescent="0.2"/>
  <cols>
    <col min="1" max="1" width="29.875" customWidth="1"/>
    <col min="2" max="2" width="60" customWidth="1"/>
    <col min="3" max="3" width="35.125" customWidth="1"/>
    <col min="5" max="5" width="21.5" customWidth="1"/>
  </cols>
  <sheetData>
    <row r="1" spans="1:6" x14ac:dyDescent="0.2">
      <c r="B1" t="s">
        <v>315</v>
      </c>
      <c r="E1" s="94">
        <f>Gastos_Octubre!U76</f>
        <v>2013077889</v>
      </c>
      <c r="F1" t="s">
        <v>316</v>
      </c>
    </row>
    <row r="3" spans="1:6" ht="15" x14ac:dyDescent="0.25">
      <c r="B3" s="81" t="s">
        <v>311</v>
      </c>
      <c r="C3" s="81" t="s">
        <v>305</v>
      </c>
      <c r="D3" s="81"/>
      <c r="E3" s="81" t="s">
        <v>310</v>
      </c>
    </row>
    <row r="4" spans="1:6" ht="45" x14ac:dyDescent="0.2">
      <c r="A4" s="82" t="s">
        <v>294</v>
      </c>
      <c r="B4" s="83" t="str">
        <f>+'PA 2022'!E10</f>
        <v>Implementar 1 programa de desarrollo empresarial y de empleabilidad para las micro y pequeñas empresas (incluyendo unidades productivas).</v>
      </c>
      <c r="C4" s="83" t="s">
        <v>306</v>
      </c>
      <c r="D4" s="82"/>
      <c r="E4" s="84">
        <f>+SUM(E5:E6)</f>
        <v>707809454</v>
      </c>
    </row>
    <row r="5" spans="1:6" x14ac:dyDescent="0.2">
      <c r="A5" s="71"/>
      <c r="B5" s="80" t="s">
        <v>307</v>
      </c>
      <c r="C5" s="80"/>
      <c r="D5" s="71"/>
      <c r="E5" s="76">
        <f>+'Recursos Gestionados'!E4+'Recursos Gestionados'!F4</f>
        <v>319051162</v>
      </c>
    </row>
    <row r="6" spans="1:6" x14ac:dyDescent="0.2">
      <c r="A6" s="71"/>
      <c r="B6" s="80" t="s">
        <v>308</v>
      </c>
      <c r="C6" s="80"/>
      <c r="D6" s="71"/>
      <c r="E6" s="76">
        <f>+'Recursos Gestionados'!E5+'Recursos Gestionados'!F5</f>
        <v>388758292</v>
      </c>
    </row>
    <row r="7" spans="1:6" x14ac:dyDescent="0.2">
      <c r="A7" s="71"/>
      <c r="B7" s="80"/>
      <c r="C7" s="80"/>
      <c r="D7" s="71"/>
      <c r="E7" s="76"/>
    </row>
    <row r="8" spans="1:6" ht="30" x14ac:dyDescent="0.2">
      <c r="A8" s="82" t="s">
        <v>294</v>
      </c>
      <c r="B8" s="83" t="str">
        <f>+'PA 2022'!F11</f>
        <v>Porcentaje de avance en el desarrollo del modelo CDE virtual para que amplíen la cobertura en la ciudad.</v>
      </c>
      <c r="C8" s="82" t="s">
        <v>309</v>
      </c>
      <c r="D8" s="82"/>
      <c r="E8" s="84">
        <f>+SUM(E9:E23)</f>
        <v>377766666</v>
      </c>
    </row>
    <row r="9" spans="1:6" x14ac:dyDescent="0.2">
      <c r="A9" s="71"/>
      <c r="B9" s="71" t="s">
        <v>295</v>
      </c>
      <c r="C9" s="71"/>
      <c r="E9" s="79">
        <v>30000000</v>
      </c>
    </row>
    <row r="10" spans="1:6" x14ac:dyDescent="0.2">
      <c r="A10" s="71"/>
      <c r="B10" s="71" t="s">
        <v>296</v>
      </c>
      <c r="C10" s="71"/>
      <c r="E10" s="79">
        <v>24000000</v>
      </c>
    </row>
    <row r="11" spans="1:6" x14ac:dyDescent="0.2">
      <c r="A11" s="71"/>
      <c r="B11" s="71" t="s">
        <v>297</v>
      </c>
      <c r="C11" s="71"/>
      <c r="E11" s="79">
        <v>24000000</v>
      </c>
    </row>
    <row r="12" spans="1:6" x14ac:dyDescent="0.2">
      <c r="A12" s="71"/>
      <c r="B12" s="71" t="s">
        <v>298</v>
      </c>
      <c r="C12" s="71"/>
      <c r="E12" s="79">
        <v>24000000</v>
      </c>
    </row>
    <row r="13" spans="1:6" x14ac:dyDescent="0.2">
      <c r="A13" s="71"/>
      <c r="B13" s="71" t="s">
        <v>299</v>
      </c>
      <c r="C13" s="71"/>
      <c r="E13" s="79">
        <v>24000000</v>
      </c>
    </row>
    <row r="14" spans="1:6" x14ac:dyDescent="0.2">
      <c r="A14" s="71"/>
      <c r="B14" s="71" t="s">
        <v>300</v>
      </c>
      <c r="C14" s="71"/>
      <c r="E14" s="79">
        <v>30000000</v>
      </c>
    </row>
    <row r="15" spans="1:6" x14ac:dyDescent="0.2">
      <c r="A15" s="71"/>
      <c r="B15" s="71" t="s">
        <v>301</v>
      </c>
      <c r="C15" s="71"/>
      <c r="E15" s="79">
        <v>30000000</v>
      </c>
    </row>
    <row r="16" spans="1:6" x14ac:dyDescent="0.2">
      <c r="A16" s="71"/>
      <c r="B16" s="71" t="s">
        <v>302</v>
      </c>
      <c r="C16" s="71"/>
      <c r="E16" s="79">
        <v>30000000</v>
      </c>
    </row>
    <row r="17" spans="1:5" x14ac:dyDescent="0.2">
      <c r="B17" s="71" t="s">
        <v>303</v>
      </c>
      <c r="C17" s="71"/>
      <c r="E17" s="79">
        <v>30000000</v>
      </c>
    </row>
    <row r="18" spans="1:5" x14ac:dyDescent="0.2">
      <c r="B18" s="71" t="s">
        <v>304</v>
      </c>
      <c r="C18" s="71"/>
      <c r="E18" s="79">
        <v>30000000</v>
      </c>
    </row>
    <row r="19" spans="1:5" x14ac:dyDescent="0.2">
      <c r="B19" s="71" t="s">
        <v>509</v>
      </c>
      <c r="C19" s="71"/>
      <c r="E19" s="79">
        <v>24166667</v>
      </c>
    </row>
    <row r="20" spans="1:5" x14ac:dyDescent="0.2">
      <c r="B20" s="71" t="s">
        <v>510</v>
      </c>
      <c r="C20" s="71"/>
      <c r="E20" s="79">
        <v>20000000</v>
      </c>
    </row>
    <row r="21" spans="1:5" x14ac:dyDescent="0.2">
      <c r="B21" s="71" t="s">
        <v>511</v>
      </c>
      <c r="C21" s="71"/>
      <c r="E21" s="79">
        <v>19333333</v>
      </c>
    </row>
    <row r="22" spans="1:5" x14ac:dyDescent="0.2">
      <c r="B22" s="71" t="s">
        <v>512</v>
      </c>
      <c r="C22" s="71"/>
      <c r="E22" s="79">
        <v>19333333</v>
      </c>
    </row>
    <row r="23" spans="1:5" x14ac:dyDescent="0.2">
      <c r="B23" s="71" t="s">
        <v>513</v>
      </c>
      <c r="C23" s="71"/>
      <c r="E23" s="79">
        <v>18933333</v>
      </c>
    </row>
    <row r="25" spans="1:5" ht="75" x14ac:dyDescent="0.25">
      <c r="A25" s="82" t="s">
        <v>294</v>
      </c>
      <c r="B25" s="83" t="s">
        <v>53</v>
      </c>
      <c r="E25" s="93">
        <f>+(E1-E4-E8)/2</f>
        <v>463750884.5</v>
      </c>
    </row>
    <row r="28" spans="1:5" ht="60" x14ac:dyDescent="0.25">
      <c r="A28" s="82" t="s">
        <v>294</v>
      </c>
      <c r="B28" s="83" t="s">
        <v>55</v>
      </c>
      <c r="E28" s="93">
        <f>+(E1-E4-E8)/2</f>
        <v>463750884.5</v>
      </c>
    </row>
    <row r="31" spans="1:5" x14ac:dyDescent="0.2">
      <c r="B31">
        <f>4000000*7*6</f>
        <v>168000000</v>
      </c>
    </row>
  </sheetData>
  <sheetProtection algorithmName="SHA-512" hashValue="8O+DVUAFXaW6u/YiDzXflSEAvo4ItXbq9nwd54znovaZPQhxt7LQPC9wxKL9zycdpIHyOHfuVzIJOhCwqT2XHw==" saltValue="2phnd0v/F4dTtEtQCYxWww==" spinCount="100000" sheet="1" objects="1" scenarios="1"/>
  <pageMargins left="0.7" right="0.7" top="0.75" bottom="0.75" header="0.3" footer="0.3"/>
  <pageSetup orientation="portrait" horizontalDpi="0"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C72"/>
  <sheetViews>
    <sheetView showGridLines="0" workbookViewId="0">
      <selection activeCell="AC65" sqref="AC65"/>
    </sheetView>
  </sheetViews>
  <sheetFormatPr baseColWidth="10" defaultRowHeight="15" x14ac:dyDescent="0.25"/>
  <cols>
    <col min="1" max="1" width="13.25" style="57" bestFit="1" customWidth="1"/>
    <col min="2" max="2" width="15.75" style="57" bestFit="1" customWidth="1"/>
    <col min="3" max="3" width="12.875" style="57" bestFit="1" customWidth="1"/>
    <col min="4" max="4" width="40" style="57" bestFit="1" customWidth="1"/>
    <col min="5" max="5" width="8.875" style="70" bestFit="1" customWidth="1"/>
    <col min="6" max="6" width="7.75" style="57" hidden="1" customWidth="1"/>
    <col min="7" max="7" width="14.5" style="57" hidden="1" customWidth="1"/>
    <col min="8" max="8" width="7.625" style="57" hidden="1" customWidth="1"/>
    <col min="9" max="9" width="11.375" style="57" hidden="1" customWidth="1"/>
    <col min="10" max="10" width="13.125" style="57" hidden="1" customWidth="1"/>
    <col min="11" max="11" width="9.75" style="57" hidden="1" customWidth="1"/>
    <col min="12" max="12" width="6.75" style="57" hidden="1" customWidth="1"/>
    <col min="13" max="13" width="11.375" style="57" hidden="1" customWidth="1"/>
    <col min="14" max="14" width="17" style="57" bestFit="1" customWidth="1"/>
    <col min="15" max="15" width="13.75" style="57" hidden="1" customWidth="1"/>
    <col min="16" max="16" width="13.875" style="57" hidden="1" customWidth="1"/>
    <col min="17" max="17" width="20.625" style="57" hidden="1" customWidth="1"/>
    <col min="18" max="18" width="15.625" style="57" hidden="1" customWidth="1"/>
    <col min="19" max="19" width="13.875" style="57" hidden="1" customWidth="1"/>
    <col min="20" max="20" width="20.25" style="57" hidden="1" customWidth="1"/>
    <col min="21" max="21" width="23.125" style="57" hidden="1" customWidth="1"/>
    <col min="22" max="22" width="14.625" style="57" bestFit="1" customWidth="1"/>
    <col min="23" max="23" width="17.875" style="57" hidden="1" customWidth="1"/>
    <col min="24" max="24" width="13.75" style="57" hidden="1" customWidth="1"/>
    <col min="25" max="25" width="14.75" style="57" hidden="1" customWidth="1"/>
    <col min="26" max="26" width="15" style="57" hidden="1" customWidth="1"/>
    <col min="27" max="27" width="11.5" style="57" hidden="1" customWidth="1"/>
    <col min="28" max="28" width="13.875" style="57" hidden="1" customWidth="1"/>
    <col min="29" max="29" width="12" style="57" bestFit="1" customWidth="1"/>
    <col min="30" max="16384" width="11" style="57"/>
  </cols>
  <sheetData>
    <row r="1" spans="1:29" x14ac:dyDescent="0.25">
      <c r="A1" s="491" t="s">
        <v>270</v>
      </c>
      <c r="B1" s="491"/>
      <c r="C1" s="491"/>
      <c r="D1" s="491"/>
      <c r="E1" s="491"/>
      <c r="F1" s="491"/>
      <c r="G1" s="491"/>
      <c r="H1" s="491"/>
      <c r="I1" s="491"/>
      <c r="J1" s="491"/>
      <c r="K1" s="491"/>
      <c r="L1" s="491"/>
      <c r="M1" s="491"/>
      <c r="N1" s="491"/>
      <c r="O1" s="491"/>
      <c r="P1" s="491"/>
      <c r="Q1" s="491"/>
      <c r="R1" s="491"/>
      <c r="S1" s="491"/>
      <c r="T1" s="491"/>
      <c r="U1" s="491"/>
      <c r="V1" s="491"/>
      <c r="W1" s="491"/>
      <c r="X1" s="491"/>
      <c r="Y1" s="491"/>
      <c r="Z1" s="491"/>
      <c r="AA1" s="491"/>
      <c r="AB1" s="491"/>
    </row>
    <row r="2" spans="1:29" x14ac:dyDescent="0.25">
      <c r="A2" s="490" t="s">
        <v>269</v>
      </c>
      <c r="B2" s="490"/>
      <c r="C2" s="490"/>
      <c r="D2" s="490"/>
      <c r="E2" s="490"/>
      <c r="F2" s="490"/>
      <c r="G2" s="490"/>
      <c r="H2" s="490"/>
      <c r="I2" s="490"/>
      <c r="J2" s="490"/>
      <c r="K2" s="490"/>
      <c r="L2" s="490"/>
      <c r="M2" s="490"/>
      <c r="N2" s="490"/>
      <c r="O2" s="490"/>
      <c r="P2" s="490"/>
      <c r="Q2" s="490"/>
      <c r="R2" s="490"/>
      <c r="S2" s="490"/>
      <c r="T2" s="490"/>
      <c r="U2" s="490"/>
      <c r="V2" s="490"/>
      <c r="W2" s="490"/>
      <c r="X2" s="490"/>
      <c r="Y2" s="490"/>
      <c r="Z2" s="490"/>
      <c r="AA2" s="490"/>
      <c r="AB2" s="490"/>
      <c r="AC2" s="62"/>
    </row>
    <row r="3" spans="1:29" x14ac:dyDescent="0.25">
      <c r="A3" s="490" t="s">
        <v>268</v>
      </c>
      <c r="B3" s="490"/>
      <c r="C3" s="490"/>
      <c r="D3" s="490"/>
      <c r="E3" s="490"/>
      <c r="F3" s="490"/>
      <c r="G3" s="490"/>
      <c r="H3" s="490"/>
      <c r="I3" s="490"/>
      <c r="J3" s="490"/>
      <c r="K3" s="490"/>
      <c r="L3" s="490"/>
      <c r="M3" s="490"/>
      <c r="N3" s="490"/>
      <c r="O3" s="490"/>
      <c r="P3" s="490"/>
      <c r="Q3" s="490"/>
      <c r="R3" s="490"/>
      <c r="S3" s="490"/>
      <c r="T3" s="490"/>
      <c r="U3" s="490"/>
      <c r="V3" s="490"/>
      <c r="W3" s="490"/>
      <c r="X3" s="490"/>
      <c r="Y3" s="490"/>
      <c r="Z3" s="490"/>
      <c r="AA3" s="490"/>
      <c r="AB3" s="490"/>
      <c r="AC3" s="62"/>
    </row>
    <row r="4" spans="1:29" x14ac:dyDescent="0.25">
      <c r="A4" s="490" t="s">
        <v>267</v>
      </c>
      <c r="B4" s="490"/>
      <c r="C4" s="490"/>
      <c r="D4" s="490"/>
      <c r="E4" s="490"/>
      <c r="F4" s="490"/>
      <c r="G4" s="490"/>
      <c r="H4" s="490"/>
      <c r="I4" s="490"/>
      <c r="J4" s="490"/>
      <c r="K4" s="490"/>
      <c r="L4" s="490"/>
      <c r="M4" s="490"/>
      <c r="N4" s="490"/>
      <c r="O4" s="490"/>
      <c r="P4" s="490"/>
      <c r="Q4" s="490"/>
      <c r="R4" s="490"/>
      <c r="S4" s="490"/>
      <c r="T4" s="490"/>
      <c r="U4" s="490"/>
      <c r="V4" s="490"/>
      <c r="W4" s="490"/>
      <c r="X4" s="490"/>
      <c r="Y4" s="490"/>
      <c r="Z4" s="490"/>
      <c r="AA4" s="490"/>
      <c r="AB4" s="490"/>
    </row>
    <row r="5" spans="1:29" ht="27.75" customHeight="1" x14ac:dyDescent="0.25">
      <c r="A5" s="63" t="s">
        <v>266</v>
      </c>
      <c r="B5" s="63"/>
      <c r="C5" s="63"/>
      <c r="D5" s="63"/>
      <c r="E5" s="68"/>
      <c r="F5" s="63"/>
      <c r="G5" s="63"/>
      <c r="H5" s="63"/>
      <c r="I5" s="63"/>
      <c r="J5" s="63"/>
      <c r="K5" s="63"/>
      <c r="L5" s="63"/>
      <c r="M5" s="63"/>
      <c r="N5" s="64" t="s">
        <v>271</v>
      </c>
      <c r="O5" s="63"/>
      <c r="P5" s="63"/>
      <c r="Q5" s="64" t="s">
        <v>272</v>
      </c>
      <c r="R5" s="63"/>
      <c r="S5" s="63"/>
      <c r="T5" s="63"/>
      <c r="U5" s="63"/>
      <c r="V5" s="65" t="s">
        <v>273</v>
      </c>
      <c r="W5" s="63"/>
      <c r="X5" s="63"/>
      <c r="Y5" s="63"/>
      <c r="Z5" s="63"/>
      <c r="AA5" s="66" t="s">
        <v>274</v>
      </c>
      <c r="AB5" s="64"/>
      <c r="AC5" s="62"/>
    </row>
    <row r="6" spans="1:29" x14ac:dyDescent="0.25">
      <c r="A6" s="490" t="s">
        <v>265</v>
      </c>
      <c r="B6" s="490"/>
      <c r="C6" s="490"/>
      <c r="D6" s="490"/>
      <c r="E6" s="490"/>
      <c r="F6" s="490"/>
      <c r="G6" s="490"/>
      <c r="H6" s="490"/>
      <c r="I6" s="490"/>
      <c r="J6" s="490"/>
      <c r="K6" s="490"/>
      <c r="L6" s="490"/>
      <c r="M6" s="490"/>
      <c r="N6" s="490"/>
      <c r="O6" s="490"/>
      <c r="P6" s="490"/>
      <c r="Q6" s="490"/>
      <c r="R6" s="490"/>
      <c r="S6" s="490"/>
      <c r="T6" s="490"/>
      <c r="U6" s="490"/>
      <c r="V6" s="490"/>
      <c r="W6" s="490"/>
      <c r="X6" s="490"/>
      <c r="Y6" s="490"/>
      <c r="Z6" s="490"/>
      <c r="AA6" s="490"/>
      <c r="AB6" s="490"/>
      <c r="AC6" s="62"/>
    </row>
    <row r="7" spans="1:29" ht="21" customHeight="1" x14ac:dyDescent="0.25">
      <c r="A7" s="61" t="s">
        <v>264</v>
      </c>
      <c r="B7" s="61" t="s">
        <v>263</v>
      </c>
      <c r="C7" s="61" t="s">
        <v>262</v>
      </c>
      <c r="D7" s="61" t="s">
        <v>261</v>
      </c>
      <c r="E7" s="61" t="s">
        <v>275</v>
      </c>
      <c r="F7" s="61" t="s">
        <v>260</v>
      </c>
      <c r="G7" s="61" t="s">
        <v>259</v>
      </c>
      <c r="H7" s="61" t="s">
        <v>258</v>
      </c>
      <c r="I7" s="61" t="s">
        <v>257</v>
      </c>
      <c r="J7" s="61" t="s">
        <v>256</v>
      </c>
      <c r="K7" s="61" t="s">
        <v>255</v>
      </c>
      <c r="L7" s="61" t="s">
        <v>254</v>
      </c>
      <c r="M7" s="61" t="s">
        <v>253</v>
      </c>
      <c r="N7" s="61" t="s">
        <v>252</v>
      </c>
      <c r="O7" s="61" t="s">
        <v>251</v>
      </c>
      <c r="P7" s="61" t="s">
        <v>250</v>
      </c>
      <c r="Q7" s="61" t="s">
        <v>249</v>
      </c>
      <c r="R7" s="61" t="s">
        <v>248</v>
      </c>
      <c r="S7" s="61" t="s">
        <v>247</v>
      </c>
      <c r="T7" s="61" t="s">
        <v>246</v>
      </c>
      <c r="U7" s="61" t="s">
        <v>245</v>
      </c>
      <c r="V7" s="61" t="s">
        <v>244</v>
      </c>
      <c r="W7" s="61" t="s">
        <v>243</v>
      </c>
      <c r="X7" s="61" t="s">
        <v>242</v>
      </c>
      <c r="Y7" s="61" t="s">
        <v>241</v>
      </c>
      <c r="Z7" s="61" t="s">
        <v>240</v>
      </c>
      <c r="AA7" s="61" t="s">
        <v>239</v>
      </c>
      <c r="AB7" s="61" t="s">
        <v>238</v>
      </c>
    </row>
    <row r="8" spans="1:29" ht="16.5" hidden="1" customHeight="1" x14ac:dyDescent="0.25">
      <c r="A8" s="60" t="s">
        <v>110</v>
      </c>
      <c r="B8" s="60" t="s">
        <v>237</v>
      </c>
      <c r="C8" s="60" t="s">
        <v>92</v>
      </c>
      <c r="D8" s="60" t="s">
        <v>236</v>
      </c>
      <c r="E8" s="69"/>
      <c r="F8" s="60" t="s">
        <v>110</v>
      </c>
      <c r="G8" s="58">
        <v>5040000000</v>
      </c>
      <c r="H8" s="59">
        <v>0</v>
      </c>
      <c r="I8" s="59">
        <v>0</v>
      </c>
      <c r="J8" s="59">
        <v>0</v>
      </c>
      <c r="K8" s="59">
        <v>0</v>
      </c>
      <c r="L8" s="59">
        <v>0</v>
      </c>
      <c r="M8" s="59">
        <v>0</v>
      </c>
      <c r="N8" s="58">
        <v>5040000000</v>
      </c>
      <c r="O8" s="59">
        <v>0</v>
      </c>
      <c r="P8" s="58">
        <v>2717910045</v>
      </c>
      <c r="Q8" s="58">
        <v>2717910045</v>
      </c>
      <c r="R8" s="59">
        <v>0</v>
      </c>
      <c r="S8" s="58">
        <v>2322089955</v>
      </c>
      <c r="T8" s="59">
        <v>0</v>
      </c>
      <c r="U8" s="58">
        <v>2654516295</v>
      </c>
      <c r="V8" s="58">
        <v>2654516295</v>
      </c>
      <c r="W8" s="58">
        <v>2385483705</v>
      </c>
      <c r="X8" s="58">
        <v>84201057</v>
      </c>
      <c r="Y8" s="59">
        <v>0</v>
      </c>
      <c r="Z8" s="58">
        <v>61569657</v>
      </c>
      <c r="AA8" s="58">
        <v>61569657</v>
      </c>
      <c r="AB8" s="58">
        <v>2592946638</v>
      </c>
    </row>
    <row r="9" spans="1:29" ht="16.5" hidden="1" customHeight="1" x14ac:dyDescent="0.25">
      <c r="A9" s="60" t="s">
        <v>110</v>
      </c>
      <c r="B9" s="60" t="s">
        <v>235</v>
      </c>
      <c r="C9" s="60" t="s">
        <v>92</v>
      </c>
      <c r="D9" s="60" t="s">
        <v>234</v>
      </c>
      <c r="E9" s="69"/>
      <c r="F9" s="60" t="s">
        <v>110</v>
      </c>
      <c r="G9" s="58">
        <v>2332862428</v>
      </c>
      <c r="H9" s="59">
        <v>0</v>
      </c>
      <c r="I9" s="59">
        <v>0</v>
      </c>
      <c r="J9" s="59">
        <v>0</v>
      </c>
      <c r="K9" s="59">
        <v>0</v>
      </c>
      <c r="L9" s="59">
        <v>0</v>
      </c>
      <c r="M9" s="59">
        <v>0</v>
      </c>
      <c r="N9" s="58">
        <v>2332862428</v>
      </c>
      <c r="O9" s="59">
        <v>0</v>
      </c>
      <c r="P9" s="58">
        <v>576976135</v>
      </c>
      <c r="Q9" s="58">
        <v>576976135</v>
      </c>
      <c r="R9" s="59">
        <v>0</v>
      </c>
      <c r="S9" s="58">
        <v>1755886293</v>
      </c>
      <c r="T9" s="59">
        <v>0</v>
      </c>
      <c r="U9" s="58">
        <v>576976135</v>
      </c>
      <c r="V9" s="58">
        <v>576976135</v>
      </c>
      <c r="W9" s="58">
        <v>1755886293</v>
      </c>
      <c r="X9" s="58">
        <v>83431057</v>
      </c>
      <c r="Y9" s="59">
        <v>0</v>
      </c>
      <c r="Z9" s="58">
        <v>61569657</v>
      </c>
      <c r="AA9" s="58">
        <v>61569657</v>
      </c>
      <c r="AB9" s="58">
        <v>515406478</v>
      </c>
    </row>
    <row r="10" spans="1:29" ht="16.5" hidden="1" customHeight="1" x14ac:dyDescent="0.25">
      <c r="A10" s="60" t="s">
        <v>110</v>
      </c>
      <c r="B10" s="60" t="s">
        <v>233</v>
      </c>
      <c r="C10" s="60" t="s">
        <v>92</v>
      </c>
      <c r="D10" s="60" t="s">
        <v>232</v>
      </c>
      <c r="E10" s="69"/>
      <c r="F10" s="60" t="s">
        <v>110</v>
      </c>
      <c r="G10" s="58">
        <v>1388561517</v>
      </c>
      <c r="H10" s="59">
        <v>0</v>
      </c>
      <c r="I10" s="59">
        <v>0</v>
      </c>
      <c r="J10" s="59">
        <v>0</v>
      </c>
      <c r="K10" s="59">
        <v>0</v>
      </c>
      <c r="L10" s="59">
        <v>0</v>
      </c>
      <c r="M10" s="59">
        <v>0</v>
      </c>
      <c r="N10" s="58">
        <v>1388561517</v>
      </c>
      <c r="O10" s="59">
        <v>0</v>
      </c>
      <c r="P10" s="58">
        <v>80686357</v>
      </c>
      <c r="Q10" s="58">
        <v>80686357</v>
      </c>
      <c r="R10" s="59">
        <v>0</v>
      </c>
      <c r="S10" s="58">
        <v>1307875160</v>
      </c>
      <c r="T10" s="59">
        <v>0</v>
      </c>
      <c r="U10" s="58">
        <v>80686357</v>
      </c>
      <c r="V10" s="58">
        <v>80686357</v>
      </c>
      <c r="W10" s="58">
        <v>1307875160</v>
      </c>
      <c r="X10" s="58">
        <v>80686357</v>
      </c>
      <c r="Y10" s="59">
        <v>0</v>
      </c>
      <c r="Z10" s="58">
        <v>61569657</v>
      </c>
      <c r="AA10" s="58">
        <v>61569657</v>
      </c>
      <c r="AB10" s="58">
        <v>19116700</v>
      </c>
    </row>
    <row r="11" spans="1:29" ht="16.5" hidden="1" customHeight="1" x14ac:dyDescent="0.25">
      <c r="A11" s="60" t="s">
        <v>110</v>
      </c>
      <c r="B11" s="60" t="s">
        <v>231</v>
      </c>
      <c r="C11" s="60" t="s">
        <v>92</v>
      </c>
      <c r="D11" s="60" t="s">
        <v>230</v>
      </c>
      <c r="E11" s="69"/>
      <c r="F11" s="60" t="s">
        <v>110</v>
      </c>
      <c r="G11" s="58">
        <v>1388561517</v>
      </c>
      <c r="H11" s="59">
        <v>0</v>
      </c>
      <c r="I11" s="59">
        <v>0</v>
      </c>
      <c r="J11" s="59">
        <v>0</v>
      </c>
      <c r="K11" s="59">
        <v>0</v>
      </c>
      <c r="L11" s="59">
        <v>0</v>
      </c>
      <c r="M11" s="59">
        <v>0</v>
      </c>
      <c r="N11" s="58">
        <v>1388561517</v>
      </c>
      <c r="O11" s="59">
        <v>0</v>
      </c>
      <c r="P11" s="58">
        <v>80686357</v>
      </c>
      <c r="Q11" s="58">
        <v>80686357</v>
      </c>
      <c r="R11" s="59">
        <v>0</v>
      </c>
      <c r="S11" s="58">
        <v>1307875160</v>
      </c>
      <c r="T11" s="59">
        <v>0</v>
      </c>
      <c r="U11" s="58">
        <v>80686357</v>
      </c>
      <c r="V11" s="58">
        <v>80686357</v>
      </c>
      <c r="W11" s="58">
        <v>1307875160</v>
      </c>
      <c r="X11" s="58">
        <v>80686357</v>
      </c>
      <c r="Y11" s="59">
        <v>0</v>
      </c>
      <c r="Z11" s="58">
        <v>61569657</v>
      </c>
      <c r="AA11" s="58">
        <v>61569657</v>
      </c>
      <c r="AB11" s="58">
        <v>19116700</v>
      </c>
    </row>
    <row r="12" spans="1:29" ht="16.5" hidden="1" customHeight="1" x14ac:dyDescent="0.25">
      <c r="A12" s="60" t="s">
        <v>110</v>
      </c>
      <c r="B12" s="60" t="s">
        <v>229</v>
      </c>
      <c r="C12" s="60" t="s">
        <v>92</v>
      </c>
      <c r="D12" s="60" t="s">
        <v>228</v>
      </c>
      <c r="E12" s="69"/>
      <c r="F12" s="60" t="s">
        <v>110</v>
      </c>
      <c r="G12" s="58">
        <v>986057546</v>
      </c>
      <c r="H12" s="59">
        <v>0</v>
      </c>
      <c r="I12" s="59">
        <v>0</v>
      </c>
      <c r="J12" s="59">
        <v>0</v>
      </c>
      <c r="K12" s="59">
        <v>0</v>
      </c>
      <c r="L12" s="59">
        <v>0</v>
      </c>
      <c r="M12" s="59">
        <v>0</v>
      </c>
      <c r="N12" s="58">
        <v>986057546</v>
      </c>
      <c r="O12" s="59">
        <v>0</v>
      </c>
      <c r="P12" s="58">
        <v>61569657</v>
      </c>
      <c r="Q12" s="58">
        <v>61569657</v>
      </c>
      <c r="R12" s="59">
        <v>0</v>
      </c>
      <c r="S12" s="58">
        <v>924487889</v>
      </c>
      <c r="T12" s="59">
        <v>0</v>
      </c>
      <c r="U12" s="58">
        <v>61569657</v>
      </c>
      <c r="V12" s="58">
        <v>61569657</v>
      </c>
      <c r="W12" s="58">
        <v>924487889</v>
      </c>
      <c r="X12" s="58">
        <v>61569657</v>
      </c>
      <c r="Y12" s="59">
        <v>0</v>
      </c>
      <c r="Z12" s="58">
        <v>61569657</v>
      </c>
      <c r="AA12" s="58">
        <v>61569657</v>
      </c>
      <c r="AB12" s="59">
        <v>0</v>
      </c>
    </row>
    <row r="13" spans="1:29" ht="16.5" hidden="1" customHeight="1" x14ac:dyDescent="0.25">
      <c r="A13" s="60" t="s">
        <v>110</v>
      </c>
      <c r="B13" s="60" t="s">
        <v>227</v>
      </c>
      <c r="C13" s="60" t="s">
        <v>92</v>
      </c>
      <c r="D13" s="60" t="s">
        <v>226</v>
      </c>
      <c r="E13" s="69"/>
      <c r="F13" s="60" t="s">
        <v>110</v>
      </c>
      <c r="G13" s="58">
        <v>976294600</v>
      </c>
      <c r="H13" s="59">
        <v>0</v>
      </c>
      <c r="I13" s="59">
        <v>0</v>
      </c>
      <c r="J13" s="59">
        <v>0</v>
      </c>
      <c r="K13" s="59">
        <v>0</v>
      </c>
      <c r="L13" s="59">
        <v>0</v>
      </c>
      <c r="M13" s="59">
        <v>0</v>
      </c>
      <c r="N13" s="58">
        <v>976294600</v>
      </c>
      <c r="O13" s="59">
        <v>0</v>
      </c>
      <c r="P13" s="58">
        <v>61569657</v>
      </c>
      <c r="Q13" s="58">
        <v>61569657</v>
      </c>
      <c r="R13" s="59">
        <v>0</v>
      </c>
      <c r="S13" s="58">
        <v>914724943</v>
      </c>
      <c r="T13" s="59">
        <v>0</v>
      </c>
      <c r="U13" s="58">
        <v>61569657</v>
      </c>
      <c r="V13" s="58">
        <v>61569657</v>
      </c>
      <c r="W13" s="58">
        <v>914724943</v>
      </c>
      <c r="X13" s="58">
        <v>61569657</v>
      </c>
      <c r="Y13" s="59">
        <v>0</v>
      </c>
      <c r="Z13" s="58">
        <v>61569657</v>
      </c>
      <c r="AA13" s="58">
        <v>61569657</v>
      </c>
      <c r="AB13" s="59">
        <v>0</v>
      </c>
    </row>
    <row r="14" spans="1:29" ht="16.5" hidden="1" customHeight="1" x14ac:dyDescent="0.25">
      <c r="A14" s="60" t="s">
        <v>225</v>
      </c>
      <c r="B14" s="60" t="s">
        <v>224</v>
      </c>
      <c r="C14" s="60" t="s">
        <v>92</v>
      </c>
      <c r="D14" s="60" t="s">
        <v>223</v>
      </c>
      <c r="E14" s="69"/>
      <c r="F14" s="60" t="s">
        <v>90</v>
      </c>
      <c r="G14" s="58">
        <v>775965124</v>
      </c>
      <c r="H14" s="59">
        <v>0</v>
      </c>
      <c r="I14" s="59">
        <v>0</v>
      </c>
      <c r="J14" s="59">
        <v>0</v>
      </c>
      <c r="K14" s="59">
        <v>0</v>
      </c>
      <c r="L14" s="59">
        <v>0</v>
      </c>
      <c r="M14" s="59">
        <v>0</v>
      </c>
      <c r="N14" s="58">
        <v>775965124</v>
      </c>
      <c r="O14" s="59">
        <v>0</v>
      </c>
      <c r="P14" s="58">
        <v>61569657</v>
      </c>
      <c r="Q14" s="58">
        <v>61569657</v>
      </c>
      <c r="R14" s="59">
        <v>0</v>
      </c>
      <c r="S14" s="58">
        <v>714395467</v>
      </c>
      <c r="T14" s="59">
        <v>0</v>
      </c>
      <c r="U14" s="58">
        <v>61569657</v>
      </c>
      <c r="V14" s="58">
        <v>61569657</v>
      </c>
      <c r="W14" s="58">
        <v>714395467</v>
      </c>
      <c r="X14" s="58">
        <v>61569657</v>
      </c>
      <c r="Y14" s="59">
        <v>0</v>
      </c>
      <c r="Z14" s="58">
        <v>61569657</v>
      </c>
      <c r="AA14" s="58">
        <v>61569657</v>
      </c>
      <c r="AB14" s="59">
        <v>0</v>
      </c>
    </row>
    <row r="15" spans="1:29" ht="16.5" hidden="1" customHeight="1" x14ac:dyDescent="0.25">
      <c r="A15" s="60" t="s">
        <v>222</v>
      </c>
      <c r="B15" s="60" t="s">
        <v>221</v>
      </c>
      <c r="C15" s="60" t="s">
        <v>92</v>
      </c>
      <c r="D15" s="60" t="s">
        <v>220</v>
      </c>
      <c r="E15" s="69"/>
      <c r="F15" s="60" t="s">
        <v>90</v>
      </c>
      <c r="G15" s="58">
        <v>66549782</v>
      </c>
      <c r="H15" s="59">
        <v>0</v>
      </c>
      <c r="I15" s="59">
        <v>0</v>
      </c>
      <c r="J15" s="59">
        <v>0</v>
      </c>
      <c r="K15" s="59">
        <v>0</v>
      </c>
      <c r="L15" s="59">
        <v>0</v>
      </c>
      <c r="M15" s="59">
        <v>0</v>
      </c>
      <c r="N15" s="58">
        <v>66549782</v>
      </c>
      <c r="O15" s="59">
        <v>0</v>
      </c>
      <c r="P15" s="59">
        <v>0</v>
      </c>
      <c r="Q15" s="59">
        <v>0</v>
      </c>
      <c r="R15" s="59">
        <v>0</v>
      </c>
      <c r="S15" s="58">
        <v>66549782</v>
      </c>
      <c r="T15" s="59">
        <v>0</v>
      </c>
      <c r="U15" s="59">
        <v>0</v>
      </c>
      <c r="V15" s="59">
        <v>0</v>
      </c>
      <c r="W15" s="58">
        <v>66549782</v>
      </c>
      <c r="X15" s="59">
        <v>0</v>
      </c>
      <c r="Y15" s="59">
        <v>0</v>
      </c>
      <c r="Z15" s="59">
        <v>0</v>
      </c>
      <c r="AA15" s="59">
        <v>0</v>
      </c>
      <c r="AB15" s="59">
        <v>0</v>
      </c>
    </row>
    <row r="16" spans="1:29" ht="16.5" hidden="1" customHeight="1" x14ac:dyDescent="0.25">
      <c r="A16" s="60" t="s">
        <v>219</v>
      </c>
      <c r="B16" s="60" t="s">
        <v>218</v>
      </c>
      <c r="C16" s="60" t="s">
        <v>92</v>
      </c>
      <c r="D16" s="60" t="s">
        <v>217</v>
      </c>
      <c r="E16" s="69"/>
      <c r="F16" s="60" t="s">
        <v>90</v>
      </c>
      <c r="G16" s="58">
        <v>22632315</v>
      </c>
      <c r="H16" s="59">
        <v>0</v>
      </c>
      <c r="I16" s="59">
        <v>0</v>
      </c>
      <c r="J16" s="59">
        <v>0</v>
      </c>
      <c r="K16" s="59">
        <v>0</v>
      </c>
      <c r="L16" s="59">
        <v>0</v>
      </c>
      <c r="M16" s="59">
        <v>0</v>
      </c>
      <c r="N16" s="58">
        <v>22632315</v>
      </c>
      <c r="O16" s="59">
        <v>0</v>
      </c>
      <c r="P16" s="59">
        <v>0</v>
      </c>
      <c r="Q16" s="59">
        <v>0</v>
      </c>
      <c r="R16" s="59">
        <v>0</v>
      </c>
      <c r="S16" s="58">
        <v>22632315</v>
      </c>
      <c r="T16" s="59">
        <v>0</v>
      </c>
      <c r="U16" s="59">
        <v>0</v>
      </c>
      <c r="V16" s="59">
        <v>0</v>
      </c>
      <c r="W16" s="58">
        <v>22632315</v>
      </c>
      <c r="X16" s="59">
        <v>0</v>
      </c>
      <c r="Y16" s="59">
        <v>0</v>
      </c>
      <c r="Z16" s="59">
        <v>0</v>
      </c>
      <c r="AA16" s="59">
        <v>0</v>
      </c>
      <c r="AB16" s="59">
        <v>0</v>
      </c>
    </row>
    <row r="17" spans="1:28" ht="16.5" hidden="1" customHeight="1" x14ac:dyDescent="0.25">
      <c r="A17" s="60" t="s">
        <v>110</v>
      </c>
      <c r="B17" s="60" t="s">
        <v>216</v>
      </c>
      <c r="C17" s="60" t="s">
        <v>92</v>
      </c>
      <c r="D17" s="60" t="s">
        <v>180</v>
      </c>
      <c r="E17" s="69"/>
      <c r="F17" s="60" t="s">
        <v>110</v>
      </c>
      <c r="G17" s="58">
        <v>111147379</v>
      </c>
      <c r="H17" s="59">
        <v>0</v>
      </c>
      <c r="I17" s="59">
        <v>0</v>
      </c>
      <c r="J17" s="59">
        <v>0</v>
      </c>
      <c r="K17" s="59">
        <v>0</v>
      </c>
      <c r="L17" s="59">
        <v>0</v>
      </c>
      <c r="M17" s="59">
        <v>0</v>
      </c>
      <c r="N17" s="58">
        <v>111147379</v>
      </c>
      <c r="O17" s="59">
        <v>0</v>
      </c>
      <c r="P17" s="59">
        <v>0</v>
      </c>
      <c r="Q17" s="59">
        <v>0</v>
      </c>
      <c r="R17" s="59">
        <v>0</v>
      </c>
      <c r="S17" s="58">
        <v>111147379</v>
      </c>
      <c r="T17" s="59">
        <v>0</v>
      </c>
      <c r="U17" s="59">
        <v>0</v>
      </c>
      <c r="V17" s="59">
        <v>0</v>
      </c>
      <c r="W17" s="58">
        <v>111147379</v>
      </c>
      <c r="X17" s="59">
        <v>0</v>
      </c>
      <c r="Y17" s="59">
        <v>0</v>
      </c>
      <c r="Z17" s="59">
        <v>0</v>
      </c>
      <c r="AA17" s="59">
        <v>0</v>
      </c>
      <c r="AB17" s="59">
        <v>0</v>
      </c>
    </row>
    <row r="18" spans="1:28" ht="16.5" hidden="1" customHeight="1" x14ac:dyDescent="0.25">
      <c r="A18" s="60" t="s">
        <v>215</v>
      </c>
      <c r="B18" s="60" t="s">
        <v>214</v>
      </c>
      <c r="C18" s="60" t="s">
        <v>92</v>
      </c>
      <c r="D18" s="60" t="s">
        <v>213</v>
      </c>
      <c r="E18" s="69"/>
      <c r="F18" s="60" t="s">
        <v>90</v>
      </c>
      <c r="G18" s="58">
        <v>75099581</v>
      </c>
      <c r="H18" s="59">
        <v>0</v>
      </c>
      <c r="I18" s="59">
        <v>0</v>
      </c>
      <c r="J18" s="59">
        <v>0</v>
      </c>
      <c r="K18" s="59">
        <v>0</v>
      </c>
      <c r="L18" s="59">
        <v>0</v>
      </c>
      <c r="M18" s="59">
        <v>0</v>
      </c>
      <c r="N18" s="58">
        <v>75099581</v>
      </c>
      <c r="O18" s="59">
        <v>0</v>
      </c>
      <c r="P18" s="59">
        <v>0</v>
      </c>
      <c r="Q18" s="59">
        <v>0</v>
      </c>
      <c r="R18" s="59">
        <v>0</v>
      </c>
      <c r="S18" s="58">
        <v>75099581</v>
      </c>
      <c r="T18" s="59">
        <v>0</v>
      </c>
      <c r="U18" s="59">
        <v>0</v>
      </c>
      <c r="V18" s="59">
        <v>0</v>
      </c>
      <c r="W18" s="58">
        <v>75099581</v>
      </c>
      <c r="X18" s="59">
        <v>0</v>
      </c>
      <c r="Y18" s="59">
        <v>0</v>
      </c>
      <c r="Z18" s="59">
        <v>0</v>
      </c>
      <c r="AA18" s="59">
        <v>0</v>
      </c>
      <c r="AB18" s="59">
        <v>0</v>
      </c>
    </row>
    <row r="19" spans="1:28" ht="16.5" hidden="1" customHeight="1" x14ac:dyDescent="0.25">
      <c r="A19" s="60" t="s">
        <v>212</v>
      </c>
      <c r="B19" s="60" t="s">
        <v>211</v>
      </c>
      <c r="C19" s="60" t="s">
        <v>92</v>
      </c>
      <c r="D19" s="60" t="s">
        <v>210</v>
      </c>
      <c r="E19" s="69"/>
      <c r="F19" s="60" t="s">
        <v>90</v>
      </c>
      <c r="G19" s="58">
        <v>36047798</v>
      </c>
      <c r="H19" s="59">
        <v>0</v>
      </c>
      <c r="I19" s="59">
        <v>0</v>
      </c>
      <c r="J19" s="59">
        <v>0</v>
      </c>
      <c r="K19" s="59">
        <v>0</v>
      </c>
      <c r="L19" s="59">
        <v>0</v>
      </c>
      <c r="M19" s="59">
        <v>0</v>
      </c>
      <c r="N19" s="58">
        <v>36047798</v>
      </c>
      <c r="O19" s="59">
        <v>0</v>
      </c>
      <c r="P19" s="59">
        <v>0</v>
      </c>
      <c r="Q19" s="59">
        <v>0</v>
      </c>
      <c r="R19" s="59">
        <v>0</v>
      </c>
      <c r="S19" s="58">
        <v>36047798</v>
      </c>
      <c r="T19" s="59">
        <v>0</v>
      </c>
      <c r="U19" s="59">
        <v>0</v>
      </c>
      <c r="V19" s="59">
        <v>0</v>
      </c>
      <c r="W19" s="58">
        <v>36047798</v>
      </c>
      <c r="X19" s="59">
        <v>0</v>
      </c>
      <c r="Y19" s="59">
        <v>0</v>
      </c>
      <c r="Z19" s="59">
        <v>0</v>
      </c>
      <c r="AA19" s="59">
        <v>0</v>
      </c>
      <c r="AB19" s="59">
        <v>0</v>
      </c>
    </row>
    <row r="20" spans="1:28" ht="16.5" hidden="1" customHeight="1" x14ac:dyDescent="0.25">
      <c r="A20" s="60" t="s">
        <v>209</v>
      </c>
      <c r="B20" s="60" t="s">
        <v>208</v>
      </c>
      <c r="C20" s="60" t="s">
        <v>92</v>
      </c>
      <c r="D20" s="60" t="s">
        <v>207</v>
      </c>
      <c r="E20" s="69"/>
      <c r="F20" s="60" t="s">
        <v>90</v>
      </c>
      <c r="G20" s="58">
        <v>9762946</v>
      </c>
      <c r="H20" s="59">
        <v>0</v>
      </c>
      <c r="I20" s="59">
        <v>0</v>
      </c>
      <c r="J20" s="59">
        <v>0</v>
      </c>
      <c r="K20" s="59">
        <v>0</v>
      </c>
      <c r="L20" s="59">
        <v>0</v>
      </c>
      <c r="M20" s="59">
        <v>0</v>
      </c>
      <c r="N20" s="58">
        <v>9762946</v>
      </c>
      <c r="O20" s="59">
        <v>0</v>
      </c>
      <c r="P20" s="59">
        <v>0</v>
      </c>
      <c r="Q20" s="59">
        <v>0</v>
      </c>
      <c r="R20" s="59">
        <v>0</v>
      </c>
      <c r="S20" s="58">
        <v>9762946</v>
      </c>
      <c r="T20" s="59">
        <v>0</v>
      </c>
      <c r="U20" s="59">
        <v>0</v>
      </c>
      <c r="V20" s="59">
        <v>0</v>
      </c>
      <c r="W20" s="58">
        <v>9762946</v>
      </c>
      <c r="X20" s="59">
        <v>0</v>
      </c>
      <c r="Y20" s="59">
        <v>0</v>
      </c>
      <c r="Z20" s="59">
        <v>0</v>
      </c>
      <c r="AA20" s="59">
        <v>0</v>
      </c>
      <c r="AB20" s="59">
        <v>0</v>
      </c>
    </row>
    <row r="21" spans="1:28" ht="16.5" hidden="1" customHeight="1" x14ac:dyDescent="0.25">
      <c r="A21" s="60" t="s">
        <v>110</v>
      </c>
      <c r="B21" s="60" t="s">
        <v>206</v>
      </c>
      <c r="C21" s="60" t="s">
        <v>92</v>
      </c>
      <c r="D21" s="60" t="s">
        <v>205</v>
      </c>
      <c r="E21" s="69"/>
      <c r="F21" s="60" t="s">
        <v>110</v>
      </c>
      <c r="G21" s="58">
        <v>335322951</v>
      </c>
      <c r="H21" s="59">
        <v>0</v>
      </c>
      <c r="I21" s="59">
        <v>0</v>
      </c>
      <c r="J21" s="59">
        <v>0</v>
      </c>
      <c r="K21" s="59">
        <v>0</v>
      </c>
      <c r="L21" s="59">
        <v>0</v>
      </c>
      <c r="M21" s="59">
        <v>0</v>
      </c>
      <c r="N21" s="58">
        <v>335322951</v>
      </c>
      <c r="O21" s="59">
        <v>0</v>
      </c>
      <c r="P21" s="58">
        <v>19116700</v>
      </c>
      <c r="Q21" s="58">
        <v>19116700</v>
      </c>
      <c r="R21" s="59">
        <v>0</v>
      </c>
      <c r="S21" s="58">
        <v>316206251</v>
      </c>
      <c r="T21" s="59">
        <v>0</v>
      </c>
      <c r="U21" s="58">
        <v>19116700</v>
      </c>
      <c r="V21" s="58">
        <v>19116700</v>
      </c>
      <c r="W21" s="58">
        <v>316206251</v>
      </c>
      <c r="X21" s="58">
        <v>19116700</v>
      </c>
      <c r="Y21" s="59">
        <v>0</v>
      </c>
      <c r="Z21" s="59">
        <v>0</v>
      </c>
      <c r="AA21" s="59">
        <v>0</v>
      </c>
      <c r="AB21" s="58">
        <v>19116700</v>
      </c>
    </row>
    <row r="22" spans="1:28" ht="16.5" hidden="1" customHeight="1" x14ac:dyDescent="0.25">
      <c r="A22" s="60" t="s">
        <v>204</v>
      </c>
      <c r="B22" s="60" t="s">
        <v>203</v>
      </c>
      <c r="C22" s="60" t="s">
        <v>92</v>
      </c>
      <c r="D22" s="60" t="s">
        <v>202</v>
      </c>
      <c r="E22" s="69"/>
      <c r="F22" s="60" t="s">
        <v>90</v>
      </c>
      <c r="G22" s="58">
        <v>95788061</v>
      </c>
      <c r="H22" s="59">
        <v>0</v>
      </c>
      <c r="I22" s="59">
        <v>0</v>
      </c>
      <c r="J22" s="59">
        <v>0</v>
      </c>
      <c r="K22" s="59">
        <v>0</v>
      </c>
      <c r="L22" s="59">
        <v>0</v>
      </c>
      <c r="M22" s="59">
        <v>0</v>
      </c>
      <c r="N22" s="58">
        <v>95788061</v>
      </c>
      <c r="O22" s="59">
        <v>0</v>
      </c>
      <c r="P22" s="58">
        <v>7516200</v>
      </c>
      <c r="Q22" s="58">
        <v>7516200</v>
      </c>
      <c r="R22" s="59">
        <v>0</v>
      </c>
      <c r="S22" s="58">
        <v>88271861</v>
      </c>
      <c r="T22" s="59">
        <v>0</v>
      </c>
      <c r="U22" s="58">
        <v>7516200</v>
      </c>
      <c r="V22" s="58">
        <v>7516200</v>
      </c>
      <c r="W22" s="58">
        <v>88271861</v>
      </c>
      <c r="X22" s="58">
        <v>7516200</v>
      </c>
      <c r="Y22" s="59">
        <v>0</v>
      </c>
      <c r="Z22" s="59">
        <v>0</v>
      </c>
      <c r="AA22" s="59">
        <v>0</v>
      </c>
      <c r="AB22" s="58">
        <v>7516200</v>
      </c>
    </row>
    <row r="23" spans="1:28" ht="16.5" hidden="1" customHeight="1" x14ac:dyDescent="0.25">
      <c r="A23" s="60" t="s">
        <v>201</v>
      </c>
      <c r="B23" s="60" t="s">
        <v>200</v>
      </c>
      <c r="C23" s="60" t="s">
        <v>92</v>
      </c>
      <c r="D23" s="60" t="s">
        <v>199</v>
      </c>
      <c r="E23" s="69"/>
      <c r="F23" s="60" t="s">
        <v>90</v>
      </c>
      <c r="G23" s="58">
        <v>67849877</v>
      </c>
      <c r="H23" s="59">
        <v>0</v>
      </c>
      <c r="I23" s="59">
        <v>0</v>
      </c>
      <c r="J23" s="59">
        <v>0</v>
      </c>
      <c r="K23" s="59">
        <v>0</v>
      </c>
      <c r="L23" s="59">
        <v>0</v>
      </c>
      <c r="M23" s="59">
        <v>0</v>
      </c>
      <c r="N23" s="58">
        <v>67849877</v>
      </c>
      <c r="O23" s="59">
        <v>0</v>
      </c>
      <c r="P23" s="58">
        <v>5323700</v>
      </c>
      <c r="Q23" s="58">
        <v>5323700</v>
      </c>
      <c r="R23" s="59">
        <v>0</v>
      </c>
      <c r="S23" s="58">
        <v>62526177</v>
      </c>
      <c r="T23" s="59">
        <v>0</v>
      </c>
      <c r="U23" s="58">
        <v>5323700</v>
      </c>
      <c r="V23" s="58">
        <v>5323700</v>
      </c>
      <c r="W23" s="58">
        <v>62526177</v>
      </c>
      <c r="X23" s="58">
        <v>5323700</v>
      </c>
      <c r="Y23" s="59">
        <v>0</v>
      </c>
      <c r="Z23" s="59">
        <v>0</v>
      </c>
      <c r="AA23" s="59">
        <v>0</v>
      </c>
      <c r="AB23" s="58">
        <v>5323700</v>
      </c>
    </row>
    <row r="24" spans="1:28" ht="16.5" hidden="1" customHeight="1" x14ac:dyDescent="0.25">
      <c r="A24" s="60" t="s">
        <v>198</v>
      </c>
      <c r="B24" s="60" t="s">
        <v>197</v>
      </c>
      <c r="C24" s="60" t="s">
        <v>92</v>
      </c>
      <c r="D24" s="60" t="s">
        <v>196</v>
      </c>
      <c r="E24" s="69"/>
      <c r="F24" s="60" t="s">
        <v>90</v>
      </c>
      <c r="G24" s="58">
        <v>81357880</v>
      </c>
      <c r="H24" s="59">
        <v>0</v>
      </c>
      <c r="I24" s="59">
        <v>0</v>
      </c>
      <c r="J24" s="59">
        <v>0</v>
      </c>
      <c r="K24" s="59">
        <v>0</v>
      </c>
      <c r="L24" s="59">
        <v>0</v>
      </c>
      <c r="M24" s="59">
        <v>0</v>
      </c>
      <c r="N24" s="58">
        <v>81357880</v>
      </c>
      <c r="O24" s="59">
        <v>0</v>
      </c>
      <c r="P24" s="59">
        <v>0</v>
      </c>
      <c r="Q24" s="59">
        <v>0</v>
      </c>
      <c r="R24" s="59">
        <v>0</v>
      </c>
      <c r="S24" s="58">
        <v>81357880</v>
      </c>
      <c r="T24" s="59">
        <v>0</v>
      </c>
      <c r="U24" s="59">
        <v>0</v>
      </c>
      <c r="V24" s="59">
        <v>0</v>
      </c>
      <c r="W24" s="58">
        <v>81357880</v>
      </c>
      <c r="X24" s="59">
        <v>0</v>
      </c>
      <c r="Y24" s="59">
        <v>0</v>
      </c>
      <c r="Z24" s="59">
        <v>0</v>
      </c>
      <c r="AA24" s="59">
        <v>0</v>
      </c>
      <c r="AB24" s="59">
        <v>0</v>
      </c>
    </row>
    <row r="25" spans="1:28" ht="16.5" hidden="1" customHeight="1" x14ac:dyDescent="0.25">
      <c r="A25" s="60" t="s">
        <v>195</v>
      </c>
      <c r="B25" s="60" t="s">
        <v>194</v>
      </c>
      <c r="C25" s="60" t="s">
        <v>92</v>
      </c>
      <c r="D25" s="60" t="s">
        <v>193</v>
      </c>
      <c r="E25" s="69"/>
      <c r="F25" s="60" t="s">
        <v>90</v>
      </c>
      <c r="G25" s="58">
        <v>38048157</v>
      </c>
      <c r="H25" s="59">
        <v>0</v>
      </c>
      <c r="I25" s="59">
        <v>0</v>
      </c>
      <c r="J25" s="59">
        <v>0</v>
      </c>
      <c r="K25" s="59">
        <v>0</v>
      </c>
      <c r="L25" s="59">
        <v>0</v>
      </c>
      <c r="M25" s="59">
        <v>0</v>
      </c>
      <c r="N25" s="58">
        <v>38048157</v>
      </c>
      <c r="O25" s="59">
        <v>0</v>
      </c>
      <c r="P25" s="58">
        <v>2660200</v>
      </c>
      <c r="Q25" s="58">
        <v>2660200</v>
      </c>
      <c r="R25" s="59">
        <v>0</v>
      </c>
      <c r="S25" s="58">
        <v>35387957</v>
      </c>
      <c r="T25" s="59">
        <v>0</v>
      </c>
      <c r="U25" s="58">
        <v>2660200</v>
      </c>
      <c r="V25" s="58">
        <v>2660200</v>
      </c>
      <c r="W25" s="58">
        <v>35387957</v>
      </c>
      <c r="X25" s="58">
        <v>2660200</v>
      </c>
      <c r="Y25" s="59">
        <v>0</v>
      </c>
      <c r="Z25" s="59">
        <v>0</v>
      </c>
      <c r="AA25" s="59">
        <v>0</v>
      </c>
      <c r="AB25" s="58">
        <v>2660200</v>
      </c>
    </row>
    <row r="26" spans="1:28" ht="16.5" hidden="1" customHeight="1" x14ac:dyDescent="0.25">
      <c r="A26" s="60" t="s">
        <v>192</v>
      </c>
      <c r="B26" s="60" t="s">
        <v>191</v>
      </c>
      <c r="C26" s="60" t="s">
        <v>92</v>
      </c>
      <c r="D26" s="60" t="s">
        <v>190</v>
      </c>
      <c r="E26" s="69"/>
      <c r="F26" s="60" t="s">
        <v>90</v>
      </c>
      <c r="G26" s="58">
        <v>4718781</v>
      </c>
      <c r="H26" s="59">
        <v>0</v>
      </c>
      <c r="I26" s="59">
        <v>0</v>
      </c>
      <c r="J26" s="59">
        <v>0</v>
      </c>
      <c r="K26" s="59">
        <v>0</v>
      </c>
      <c r="L26" s="59">
        <v>0</v>
      </c>
      <c r="M26" s="59">
        <v>0</v>
      </c>
      <c r="N26" s="58">
        <v>4718781</v>
      </c>
      <c r="O26" s="59">
        <v>0</v>
      </c>
      <c r="P26" s="58">
        <v>290500</v>
      </c>
      <c r="Q26" s="58">
        <v>290500</v>
      </c>
      <c r="R26" s="59">
        <v>0</v>
      </c>
      <c r="S26" s="58">
        <v>4428281</v>
      </c>
      <c r="T26" s="59">
        <v>0</v>
      </c>
      <c r="U26" s="58">
        <v>290500</v>
      </c>
      <c r="V26" s="58">
        <v>290500</v>
      </c>
      <c r="W26" s="58">
        <v>4428281</v>
      </c>
      <c r="X26" s="58">
        <v>290500</v>
      </c>
      <c r="Y26" s="59">
        <v>0</v>
      </c>
      <c r="Z26" s="59">
        <v>0</v>
      </c>
      <c r="AA26" s="59">
        <v>0</v>
      </c>
      <c r="AB26" s="58">
        <v>290500</v>
      </c>
    </row>
    <row r="27" spans="1:28" ht="16.5" hidden="1" customHeight="1" x14ac:dyDescent="0.25">
      <c r="A27" s="60" t="s">
        <v>189</v>
      </c>
      <c r="B27" s="60" t="s">
        <v>188</v>
      </c>
      <c r="C27" s="60" t="s">
        <v>92</v>
      </c>
      <c r="D27" s="60" t="s">
        <v>187</v>
      </c>
      <c r="E27" s="69"/>
      <c r="F27" s="60" t="s">
        <v>90</v>
      </c>
      <c r="G27" s="58">
        <v>28536117</v>
      </c>
      <c r="H27" s="59">
        <v>0</v>
      </c>
      <c r="I27" s="59">
        <v>0</v>
      </c>
      <c r="J27" s="59">
        <v>0</v>
      </c>
      <c r="K27" s="59">
        <v>0</v>
      </c>
      <c r="L27" s="59">
        <v>0</v>
      </c>
      <c r="M27" s="59">
        <v>0</v>
      </c>
      <c r="N27" s="58">
        <v>28536117</v>
      </c>
      <c r="O27" s="59">
        <v>0</v>
      </c>
      <c r="P27" s="58">
        <v>1995600</v>
      </c>
      <c r="Q27" s="58">
        <v>1995600</v>
      </c>
      <c r="R27" s="59">
        <v>0</v>
      </c>
      <c r="S27" s="58">
        <v>26540517</v>
      </c>
      <c r="T27" s="59">
        <v>0</v>
      </c>
      <c r="U27" s="58">
        <v>1995600</v>
      </c>
      <c r="V27" s="58">
        <v>1995600</v>
      </c>
      <c r="W27" s="58">
        <v>26540517</v>
      </c>
      <c r="X27" s="58">
        <v>1995600</v>
      </c>
      <c r="Y27" s="59">
        <v>0</v>
      </c>
      <c r="Z27" s="59">
        <v>0</v>
      </c>
      <c r="AA27" s="59">
        <v>0</v>
      </c>
      <c r="AB27" s="58">
        <v>1995600</v>
      </c>
    </row>
    <row r="28" spans="1:28" ht="16.5" hidden="1" customHeight="1" x14ac:dyDescent="0.25">
      <c r="A28" s="60" t="s">
        <v>186</v>
      </c>
      <c r="B28" s="60" t="s">
        <v>185</v>
      </c>
      <c r="C28" s="60" t="s">
        <v>92</v>
      </c>
      <c r="D28" s="60" t="s">
        <v>184</v>
      </c>
      <c r="E28" s="69"/>
      <c r="F28" s="60" t="s">
        <v>90</v>
      </c>
      <c r="G28" s="58">
        <v>19024078</v>
      </c>
      <c r="H28" s="59">
        <v>0</v>
      </c>
      <c r="I28" s="59">
        <v>0</v>
      </c>
      <c r="J28" s="59">
        <v>0</v>
      </c>
      <c r="K28" s="59">
        <v>0</v>
      </c>
      <c r="L28" s="59">
        <v>0</v>
      </c>
      <c r="M28" s="59">
        <v>0</v>
      </c>
      <c r="N28" s="58">
        <v>19024078</v>
      </c>
      <c r="O28" s="59">
        <v>0</v>
      </c>
      <c r="P28" s="58">
        <v>1330500</v>
      </c>
      <c r="Q28" s="58">
        <v>1330500</v>
      </c>
      <c r="R28" s="59">
        <v>0</v>
      </c>
      <c r="S28" s="58">
        <v>17693578</v>
      </c>
      <c r="T28" s="59">
        <v>0</v>
      </c>
      <c r="U28" s="58">
        <v>1330500</v>
      </c>
      <c r="V28" s="58">
        <v>1330500</v>
      </c>
      <c r="W28" s="58">
        <v>17693578</v>
      </c>
      <c r="X28" s="58">
        <v>1330500</v>
      </c>
      <c r="Y28" s="59">
        <v>0</v>
      </c>
      <c r="Z28" s="59">
        <v>0</v>
      </c>
      <c r="AA28" s="59">
        <v>0</v>
      </c>
      <c r="AB28" s="58">
        <v>1330500</v>
      </c>
    </row>
    <row r="29" spans="1:28" ht="16.5" hidden="1" customHeight="1" x14ac:dyDescent="0.25">
      <c r="A29" s="60" t="s">
        <v>110</v>
      </c>
      <c r="B29" s="60" t="s">
        <v>183</v>
      </c>
      <c r="C29" s="60" t="s">
        <v>92</v>
      </c>
      <c r="D29" s="60" t="s">
        <v>182</v>
      </c>
      <c r="E29" s="69"/>
      <c r="F29" s="60" t="s">
        <v>110</v>
      </c>
      <c r="G29" s="58">
        <v>67181020</v>
      </c>
      <c r="H29" s="59">
        <v>0</v>
      </c>
      <c r="I29" s="59">
        <v>0</v>
      </c>
      <c r="J29" s="59">
        <v>0</v>
      </c>
      <c r="K29" s="59">
        <v>0</v>
      </c>
      <c r="L29" s="59">
        <v>0</v>
      </c>
      <c r="M29" s="59">
        <v>0</v>
      </c>
      <c r="N29" s="58">
        <v>67181020</v>
      </c>
      <c r="O29" s="59">
        <v>0</v>
      </c>
      <c r="P29" s="59">
        <v>0</v>
      </c>
      <c r="Q29" s="59">
        <v>0</v>
      </c>
      <c r="R29" s="59">
        <v>0</v>
      </c>
      <c r="S29" s="58">
        <v>67181020</v>
      </c>
      <c r="T29" s="59">
        <v>0</v>
      </c>
      <c r="U29" s="59">
        <v>0</v>
      </c>
      <c r="V29" s="59">
        <v>0</v>
      </c>
      <c r="W29" s="58">
        <v>67181020</v>
      </c>
      <c r="X29" s="59">
        <v>0</v>
      </c>
      <c r="Y29" s="59">
        <v>0</v>
      </c>
      <c r="Z29" s="59">
        <v>0</v>
      </c>
      <c r="AA29" s="59">
        <v>0</v>
      </c>
      <c r="AB29" s="59">
        <v>0</v>
      </c>
    </row>
    <row r="30" spans="1:28" ht="16.5" hidden="1" customHeight="1" x14ac:dyDescent="0.25">
      <c r="A30" s="60" t="s">
        <v>110</v>
      </c>
      <c r="B30" s="60" t="s">
        <v>181</v>
      </c>
      <c r="C30" s="60" t="s">
        <v>92</v>
      </c>
      <c r="D30" s="60" t="s">
        <v>180</v>
      </c>
      <c r="E30" s="69"/>
      <c r="F30" s="60" t="s">
        <v>110</v>
      </c>
      <c r="G30" s="58">
        <v>67181020</v>
      </c>
      <c r="H30" s="59">
        <v>0</v>
      </c>
      <c r="I30" s="59">
        <v>0</v>
      </c>
      <c r="J30" s="59">
        <v>0</v>
      </c>
      <c r="K30" s="59">
        <v>0</v>
      </c>
      <c r="L30" s="59">
        <v>0</v>
      </c>
      <c r="M30" s="59">
        <v>0</v>
      </c>
      <c r="N30" s="58">
        <v>67181020</v>
      </c>
      <c r="O30" s="59">
        <v>0</v>
      </c>
      <c r="P30" s="59">
        <v>0</v>
      </c>
      <c r="Q30" s="59">
        <v>0</v>
      </c>
      <c r="R30" s="59">
        <v>0</v>
      </c>
      <c r="S30" s="58">
        <v>67181020</v>
      </c>
      <c r="T30" s="59">
        <v>0</v>
      </c>
      <c r="U30" s="59">
        <v>0</v>
      </c>
      <c r="V30" s="59">
        <v>0</v>
      </c>
      <c r="W30" s="58">
        <v>67181020</v>
      </c>
      <c r="X30" s="59">
        <v>0</v>
      </c>
      <c r="Y30" s="59">
        <v>0</v>
      </c>
      <c r="Z30" s="59">
        <v>0</v>
      </c>
      <c r="AA30" s="59">
        <v>0</v>
      </c>
      <c r="AB30" s="59">
        <v>0</v>
      </c>
    </row>
    <row r="31" spans="1:28" ht="16.5" hidden="1" customHeight="1" x14ac:dyDescent="0.25">
      <c r="A31" s="60" t="s">
        <v>179</v>
      </c>
      <c r="B31" s="60" t="s">
        <v>178</v>
      </c>
      <c r="C31" s="60" t="s">
        <v>92</v>
      </c>
      <c r="D31" s="60" t="s">
        <v>177</v>
      </c>
      <c r="E31" s="69"/>
      <c r="F31" s="60" t="s">
        <v>90</v>
      </c>
      <c r="G31" s="58">
        <v>52870104</v>
      </c>
      <c r="H31" s="59">
        <v>0</v>
      </c>
      <c r="I31" s="59">
        <v>0</v>
      </c>
      <c r="J31" s="59">
        <v>0</v>
      </c>
      <c r="K31" s="59">
        <v>0</v>
      </c>
      <c r="L31" s="59">
        <v>0</v>
      </c>
      <c r="M31" s="59">
        <v>0</v>
      </c>
      <c r="N31" s="58">
        <v>52870104</v>
      </c>
      <c r="O31" s="59">
        <v>0</v>
      </c>
      <c r="P31" s="59">
        <v>0</v>
      </c>
      <c r="Q31" s="59">
        <v>0</v>
      </c>
      <c r="R31" s="59">
        <v>0</v>
      </c>
      <c r="S31" s="58">
        <v>52870104</v>
      </c>
      <c r="T31" s="59">
        <v>0</v>
      </c>
      <c r="U31" s="59">
        <v>0</v>
      </c>
      <c r="V31" s="59">
        <v>0</v>
      </c>
      <c r="W31" s="58">
        <v>52870104</v>
      </c>
      <c r="X31" s="59">
        <v>0</v>
      </c>
      <c r="Y31" s="59">
        <v>0</v>
      </c>
      <c r="Z31" s="59">
        <v>0</v>
      </c>
      <c r="AA31" s="59">
        <v>0</v>
      </c>
      <c r="AB31" s="59">
        <v>0</v>
      </c>
    </row>
    <row r="32" spans="1:28" ht="16.5" hidden="1" customHeight="1" x14ac:dyDescent="0.25">
      <c r="A32" s="60" t="s">
        <v>176</v>
      </c>
      <c r="B32" s="60" t="s">
        <v>175</v>
      </c>
      <c r="C32" s="60" t="s">
        <v>92</v>
      </c>
      <c r="D32" s="60" t="s">
        <v>174</v>
      </c>
      <c r="E32" s="69"/>
      <c r="F32" s="60" t="s">
        <v>107</v>
      </c>
      <c r="G32" s="58">
        <v>10000000</v>
      </c>
      <c r="H32" s="59">
        <v>0</v>
      </c>
      <c r="I32" s="59">
        <v>0</v>
      </c>
      <c r="J32" s="59">
        <v>0</v>
      </c>
      <c r="K32" s="59">
        <v>0</v>
      </c>
      <c r="L32" s="59">
        <v>0</v>
      </c>
      <c r="M32" s="59">
        <v>0</v>
      </c>
      <c r="N32" s="58">
        <v>10000000</v>
      </c>
      <c r="O32" s="59">
        <v>0</v>
      </c>
      <c r="P32" s="59">
        <v>0</v>
      </c>
      <c r="Q32" s="59">
        <v>0</v>
      </c>
      <c r="R32" s="59">
        <v>0</v>
      </c>
      <c r="S32" s="58">
        <v>10000000</v>
      </c>
      <c r="T32" s="59">
        <v>0</v>
      </c>
      <c r="U32" s="59">
        <v>0</v>
      </c>
      <c r="V32" s="59">
        <v>0</v>
      </c>
      <c r="W32" s="58">
        <v>10000000</v>
      </c>
      <c r="X32" s="59">
        <v>0</v>
      </c>
      <c r="Y32" s="59">
        <v>0</v>
      </c>
      <c r="Z32" s="59">
        <v>0</v>
      </c>
      <c r="AA32" s="59">
        <v>0</v>
      </c>
      <c r="AB32" s="59">
        <v>0</v>
      </c>
    </row>
    <row r="33" spans="1:28" ht="16.5" hidden="1" customHeight="1" x14ac:dyDescent="0.25">
      <c r="A33" s="60" t="s">
        <v>173</v>
      </c>
      <c r="B33" s="60" t="s">
        <v>172</v>
      </c>
      <c r="C33" s="60" t="s">
        <v>92</v>
      </c>
      <c r="D33" s="60" t="s">
        <v>171</v>
      </c>
      <c r="E33" s="69"/>
      <c r="F33" s="60" t="s">
        <v>90</v>
      </c>
      <c r="G33" s="58">
        <v>4310916</v>
      </c>
      <c r="H33" s="59">
        <v>0</v>
      </c>
      <c r="I33" s="59">
        <v>0</v>
      </c>
      <c r="J33" s="59">
        <v>0</v>
      </c>
      <c r="K33" s="59">
        <v>0</v>
      </c>
      <c r="L33" s="59">
        <v>0</v>
      </c>
      <c r="M33" s="59">
        <v>0</v>
      </c>
      <c r="N33" s="58">
        <v>4310916</v>
      </c>
      <c r="O33" s="59">
        <v>0</v>
      </c>
      <c r="P33" s="59">
        <v>0</v>
      </c>
      <c r="Q33" s="59">
        <v>0</v>
      </c>
      <c r="R33" s="59">
        <v>0</v>
      </c>
      <c r="S33" s="58">
        <v>4310916</v>
      </c>
      <c r="T33" s="59">
        <v>0</v>
      </c>
      <c r="U33" s="59">
        <v>0</v>
      </c>
      <c r="V33" s="59">
        <v>0</v>
      </c>
      <c r="W33" s="58">
        <v>4310916</v>
      </c>
      <c r="X33" s="59">
        <v>0</v>
      </c>
      <c r="Y33" s="59">
        <v>0</v>
      </c>
      <c r="Z33" s="59">
        <v>0</v>
      </c>
      <c r="AA33" s="59">
        <v>0</v>
      </c>
      <c r="AB33" s="59">
        <v>0</v>
      </c>
    </row>
    <row r="34" spans="1:28" ht="16.5" hidden="1" customHeight="1" x14ac:dyDescent="0.25">
      <c r="A34" s="60" t="s">
        <v>110</v>
      </c>
      <c r="B34" s="60" t="s">
        <v>170</v>
      </c>
      <c r="C34" s="60" t="s">
        <v>92</v>
      </c>
      <c r="D34" s="60" t="s">
        <v>169</v>
      </c>
      <c r="E34" s="69"/>
      <c r="F34" s="60" t="s">
        <v>110</v>
      </c>
      <c r="G34" s="58">
        <v>788491311</v>
      </c>
      <c r="H34" s="59">
        <v>0</v>
      </c>
      <c r="I34" s="59">
        <v>0</v>
      </c>
      <c r="J34" s="59">
        <v>0</v>
      </c>
      <c r="K34" s="59">
        <v>0</v>
      </c>
      <c r="L34" s="59">
        <v>0</v>
      </c>
      <c r="M34" s="59">
        <v>0</v>
      </c>
      <c r="N34" s="58">
        <v>788491311</v>
      </c>
      <c r="O34" s="59">
        <v>0</v>
      </c>
      <c r="P34" s="58">
        <v>480289778</v>
      </c>
      <c r="Q34" s="58">
        <v>480289778</v>
      </c>
      <c r="R34" s="59">
        <v>0</v>
      </c>
      <c r="S34" s="58">
        <v>308201533</v>
      </c>
      <c r="T34" s="59">
        <v>0</v>
      </c>
      <c r="U34" s="58">
        <v>480289778</v>
      </c>
      <c r="V34" s="58">
        <v>480289778</v>
      </c>
      <c r="W34" s="58">
        <v>308201533</v>
      </c>
      <c r="X34" s="58">
        <v>916667</v>
      </c>
      <c r="Y34" s="59">
        <v>0</v>
      </c>
      <c r="Z34" s="59">
        <v>0</v>
      </c>
      <c r="AA34" s="59">
        <v>0</v>
      </c>
      <c r="AB34" s="58">
        <v>480289778</v>
      </c>
    </row>
    <row r="35" spans="1:28" ht="16.5" hidden="1" customHeight="1" x14ac:dyDescent="0.25">
      <c r="A35" s="60" t="s">
        <v>110</v>
      </c>
      <c r="B35" s="60" t="s">
        <v>168</v>
      </c>
      <c r="C35" s="60" t="s">
        <v>92</v>
      </c>
      <c r="D35" s="60" t="s">
        <v>167</v>
      </c>
      <c r="E35" s="69"/>
      <c r="F35" s="60" t="s">
        <v>110</v>
      </c>
      <c r="G35" s="58">
        <v>788491311</v>
      </c>
      <c r="H35" s="59">
        <v>0</v>
      </c>
      <c r="I35" s="59">
        <v>0</v>
      </c>
      <c r="J35" s="59">
        <v>0</v>
      </c>
      <c r="K35" s="59">
        <v>0</v>
      </c>
      <c r="L35" s="59">
        <v>0</v>
      </c>
      <c r="M35" s="59">
        <v>0</v>
      </c>
      <c r="N35" s="58">
        <v>788491311</v>
      </c>
      <c r="O35" s="59">
        <v>0</v>
      </c>
      <c r="P35" s="58">
        <v>480289778</v>
      </c>
      <c r="Q35" s="58">
        <v>480289778</v>
      </c>
      <c r="R35" s="59">
        <v>0</v>
      </c>
      <c r="S35" s="58">
        <v>308201533</v>
      </c>
      <c r="T35" s="59">
        <v>0</v>
      </c>
      <c r="U35" s="58">
        <v>480289778</v>
      </c>
      <c r="V35" s="58">
        <v>480289778</v>
      </c>
      <c r="W35" s="58">
        <v>308201533</v>
      </c>
      <c r="X35" s="58">
        <v>916667</v>
      </c>
      <c r="Y35" s="59">
        <v>0</v>
      </c>
      <c r="Z35" s="59">
        <v>0</v>
      </c>
      <c r="AA35" s="59">
        <v>0</v>
      </c>
      <c r="AB35" s="58">
        <v>480289778</v>
      </c>
    </row>
    <row r="36" spans="1:28" ht="16.5" hidden="1" customHeight="1" x14ac:dyDescent="0.25">
      <c r="A36" s="60" t="s">
        <v>110</v>
      </c>
      <c r="B36" s="60" t="s">
        <v>166</v>
      </c>
      <c r="C36" s="60" t="s">
        <v>92</v>
      </c>
      <c r="D36" s="60" t="s">
        <v>165</v>
      </c>
      <c r="E36" s="69"/>
      <c r="F36" s="60" t="s">
        <v>110</v>
      </c>
      <c r="G36" s="58">
        <v>82118061</v>
      </c>
      <c r="H36" s="59">
        <v>0</v>
      </c>
      <c r="I36" s="59">
        <v>0</v>
      </c>
      <c r="J36" s="59">
        <v>0</v>
      </c>
      <c r="K36" s="59">
        <v>0</v>
      </c>
      <c r="L36" s="59">
        <v>0</v>
      </c>
      <c r="M36" s="59">
        <v>0</v>
      </c>
      <c r="N36" s="58">
        <v>82118061</v>
      </c>
      <c r="O36" s="59">
        <v>0</v>
      </c>
      <c r="P36" s="58">
        <v>3300000</v>
      </c>
      <c r="Q36" s="58">
        <v>3300000</v>
      </c>
      <c r="R36" s="59">
        <v>0</v>
      </c>
      <c r="S36" s="58">
        <v>78818061</v>
      </c>
      <c r="T36" s="59">
        <v>0</v>
      </c>
      <c r="U36" s="58">
        <v>3300000</v>
      </c>
      <c r="V36" s="58">
        <v>3300000</v>
      </c>
      <c r="W36" s="58">
        <v>78818061</v>
      </c>
      <c r="X36" s="58">
        <v>275000</v>
      </c>
      <c r="Y36" s="59">
        <v>0</v>
      </c>
      <c r="Z36" s="59">
        <v>0</v>
      </c>
      <c r="AA36" s="59">
        <v>0</v>
      </c>
      <c r="AB36" s="58">
        <v>3300000</v>
      </c>
    </row>
    <row r="37" spans="1:28" ht="16.5" hidden="1" customHeight="1" x14ac:dyDescent="0.25">
      <c r="A37" s="60" t="s">
        <v>164</v>
      </c>
      <c r="B37" s="60" t="s">
        <v>163</v>
      </c>
      <c r="C37" s="60" t="s">
        <v>92</v>
      </c>
      <c r="D37" s="60" t="s">
        <v>162</v>
      </c>
      <c r="E37" s="69"/>
      <c r="F37" s="60" t="s">
        <v>90</v>
      </c>
      <c r="G37" s="58">
        <v>13118061</v>
      </c>
      <c r="H37" s="59">
        <v>0</v>
      </c>
      <c r="I37" s="59">
        <v>0</v>
      </c>
      <c r="J37" s="59">
        <v>0</v>
      </c>
      <c r="K37" s="59">
        <v>0</v>
      </c>
      <c r="L37" s="59">
        <v>0</v>
      </c>
      <c r="M37" s="59">
        <v>0</v>
      </c>
      <c r="N37" s="58">
        <v>13118061</v>
      </c>
      <c r="O37" s="59">
        <v>0</v>
      </c>
      <c r="P37" s="58">
        <v>3300000</v>
      </c>
      <c r="Q37" s="58">
        <v>3300000</v>
      </c>
      <c r="R37" s="59">
        <v>0</v>
      </c>
      <c r="S37" s="58">
        <v>9818061</v>
      </c>
      <c r="T37" s="59">
        <v>0</v>
      </c>
      <c r="U37" s="58">
        <v>3300000</v>
      </c>
      <c r="V37" s="58">
        <v>3300000</v>
      </c>
      <c r="W37" s="58">
        <v>9818061</v>
      </c>
      <c r="X37" s="58">
        <v>275000</v>
      </c>
      <c r="Y37" s="59">
        <v>0</v>
      </c>
      <c r="Z37" s="59">
        <v>0</v>
      </c>
      <c r="AA37" s="59">
        <v>0</v>
      </c>
      <c r="AB37" s="58">
        <v>3300000</v>
      </c>
    </row>
    <row r="38" spans="1:28" ht="16.5" hidden="1" customHeight="1" x14ac:dyDescent="0.25">
      <c r="A38" s="60" t="s">
        <v>161</v>
      </c>
      <c r="B38" s="60" t="s">
        <v>160</v>
      </c>
      <c r="C38" s="60" t="s">
        <v>92</v>
      </c>
      <c r="D38" s="60" t="s">
        <v>159</v>
      </c>
      <c r="E38" s="69"/>
      <c r="F38" s="60" t="s">
        <v>90</v>
      </c>
      <c r="G38" s="58">
        <v>39000000</v>
      </c>
      <c r="H38" s="59">
        <v>0</v>
      </c>
      <c r="I38" s="59">
        <v>0</v>
      </c>
      <c r="J38" s="59">
        <v>0</v>
      </c>
      <c r="K38" s="59">
        <v>0</v>
      </c>
      <c r="L38" s="59">
        <v>0</v>
      </c>
      <c r="M38" s="59">
        <v>0</v>
      </c>
      <c r="N38" s="58">
        <v>39000000</v>
      </c>
      <c r="O38" s="59">
        <v>0</v>
      </c>
      <c r="P38" s="59">
        <v>0</v>
      </c>
      <c r="Q38" s="59">
        <v>0</v>
      </c>
      <c r="R38" s="59">
        <v>0</v>
      </c>
      <c r="S38" s="58">
        <v>39000000</v>
      </c>
      <c r="T38" s="59">
        <v>0</v>
      </c>
      <c r="U38" s="59">
        <v>0</v>
      </c>
      <c r="V38" s="59">
        <v>0</v>
      </c>
      <c r="W38" s="58">
        <v>39000000</v>
      </c>
      <c r="X38" s="59">
        <v>0</v>
      </c>
      <c r="Y38" s="59">
        <v>0</v>
      </c>
      <c r="Z38" s="59">
        <v>0</v>
      </c>
      <c r="AA38" s="59">
        <v>0</v>
      </c>
      <c r="AB38" s="59">
        <v>0</v>
      </c>
    </row>
    <row r="39" spans="1:28" ht="16.5" hidden="1" customHeight="1" x14ac:dyDescent="0.25">
      <c r="A39" s="60" t="s">
        <v>158</v>
      </c>
      <c r="B39" s="60" t="s">
        <v>157</v>
      </c>
      <c r="C39" s="60" t="s">
        <v>92</v>
      </c>
      <c r="D39" s="60" t="s">
        <v>156</v>
      </c>
      <c r="E39" s="69"/>
      <c r="F39" s="60" t="s">
        <v>90</v>
      </c>
      <c r="G39" s="58">
        <v>30000000</v>
      </c>
      <c r="H39" s="59">
        <v>0</v>
      </c>
      <c r="I39" s="59">
        <v>0</v>
      </c>
      <c r="J39" s="59">
        <v>0</v>
      </c>
      <c r="K39" s="59">
        <v>0</v>
      </c>
      <c r="L39" s="59">
        <v>0</v>
      </c>
      <c r="M39" s="59">
        <v>0</v>
      </c>
      <c r="N39" s="58">
        <v>30000000</v>
      </c>
      <c r="O39" s="59">
        <v>0</v>
      </c>
      <c r="P39" s="59">
        <v>0</v>
      </c>
      <c r="Q39" s="59">
        <v>0</v>
      </c>
      <c r="R39" s="59">
        <v>0</v>
      </c>
      <c r="S39" s="58">
        <v>30000000</v>
      </c>
      <c r="T39" s="59">
        <v>0</v>
      </c>
      <c r="U39" s="59">
        <v>0</v>
      </c>
      <c r="V39" s="59">
        <v>0</v>
      </c>
      <c r="W39" s="58">
        <v>30000000</v>
      </c>
      <c r="X39" s="59">
        <v>0</v>
      </c>
      <c r="Y39" s="59">
        <v>0</v>
      </c>
      <c r="Z39" s="59">
        <v>0</v>
      </c>
      <c r="AA39" s="59">
        <v>0</v>
      </c>
      <c r="AB39" s="59">
        <v>0</v>
      </c>
    </row>
    <row r="40" spans="1:28" ht="16.5" hidden="1" customHeight="1" x14ac:dyDescent="0.25">
      <c r="A40" s="60" t="s">
        <v>110</v>
      </c>
      <c r="B40" s="60" t="s">
        <v>155</v>
      </c>
      <c r="C40" s="60" t="s">
        <v>92</v>
      </c>
      <c r="D40" s="60" t="s">
        <v>121</v>
      </c>
      <c r="E40" s="69"/>
      <c r="F40" s="60" t="s">
        <v>110</v>
      </c>
      <c r="G40" s="58">
        <v>706373250</v>
      </c>
      <c r="H40" s="59">
        <v>0</v>
      </c>
      <c r="I40" s="59">
        <v>0</v>
      </c>
      <c r="J40" s="59">
        <v>0</v>
      </c>
      <c r="K40" s="59">
        <v>0</v>
      </c>
      <c r="L40" s="59">
        <v>0</v>
      </c>
      <c r="M40" s="59">
        <v>0</v>
      </c>
      <c r="N40" s="58">
        <v>706373250</v>
      </c>
      <c r="O40" s="59">
        <v>0</v>
      </c>
      <c r="P40" s="58">
        <v>476989778</v>
      </c>
      <c r="Q40" s="58">
        <v>476989778</v>
      </c>
      <c r="R40" s="59">
        <v>0</v>
      </c>
      <c r="S40" s="58">
        <v>229383472</v>
      </c>
      <c r="T40" s="59">
        <v>0</v>
      </c>
      <c r="U40" s="58">
        <v>476989778</v>
      </c>
      <c r="V40" s="58">
        <v>476989778</v>
      </c>
      <c r="W40" s="58">
        <v>229383472</v>
      </c>
      <c r="X40" s="58">
        <v>641667</v>
      </c>
      <c r="Y40" s="59">
        <v>0</v>
      </c>
      <c r="Z40" s="59">
        <v>0</v>
      </c>
      <c r="AA40" s="59">
        <v>0</v>
      </c>
      <c r="AB40" s="58">
        <v>476989778</v>
      </c>
    </row>
    <row r="41" spans="1:28" ht="16.5" hidden="1" customHeight="1" x14ac:dyDescent="0.25">
      <c r="A41" s="60" t="s">
        <v>154</v>
      </c>
      <c r="B41" s="60" t="s">
        <v>153</v>
      </c>
      <c r="C41" s="60" t="s">
        <v>92</v>
      </c>
      <c r="D41" s="60" t="s">
        <v>152</v>
      </c>
      <c r="E41" s="69"/>
      <c r="F41" s="60" t="s">
        <v>90</v>
      </c>
      <c r="G41" s="58">
        <v>2476902</v>
      </c>
      <c r="H41" s="59">
        <v>0</v>
      </c>
      <c r="I41" s="59">
        <v>0</v>
      </c>
      <c r="J41" s="59">
        <v>0</v>
      </c>
      <c r="K41" s="59">
        <v>0</v>
      </c>
      <c r="L41" s="59">
        <v>0</v>
      </c>
      <c r="M41" s="59">
        <v>0</v>
      </c>
      <c r="N41" s="58">
        <v>2476902</v>
      </c>
      <c r="O41" s="59">
        <v>0</v>
      </c>
      <c r="P41" s="58">
        <v>2200000</v>
      </c>
      <c r="Q41" s="58">
        <v>2200000</v>
      </c>
      <c r="R41" s="59">
        <v>0</v>
      </c>
      <c r="S41" s="58">
        <v>276902</v>
      </c>
      <c r="T41" s="59">
        <v>0</v>
      </c>
      <c r="U41" s="58">
        <v>2200000</v>
      </c>
      <c r="V41" s="58">
        <v>2200000</v>
      </c>
      <c r="W41" s="58">
        <v>276902</v>
      </c>
      <c r="X41" s="58">
        <v>183333</v>
      </c>
      <c r="Y41" s="59">
        <v>0</v>
      </c>
      <c r="Z41" s="59">
        <v>0</v>
      </c>
      <c r="AA41" s="59">
        <v>0</v>
      </c>
      <c r="AB41" s="58">
        <v>2200000</v>
      </c>
    </row>
    <row r="42" spans="1:28" ht="16.5" hidden="1" customHeight="1" x14ac:dyDescent="0.25">
      <c r="A42" s="60" t="s">
        <v>151</v>
      </c>
      <c r="B42" s="60" t="s">
        <v>150</v>
      </c>
      <c r="C42" s="60" t="s">
        <v>92</v>
      </c>
      <c r="D42" s="60" t="s">
        <v>149</v>
      </c>
      <c r="E42" s="69"/>
      <c r="F42" s="60" t="s">
        <v>90</v>
      </c>
      <c r="G42" s="58">
        <v>357179873</v>
      </c>
      <c r="H42" s="59">
        <v>0</v>
      </c>
      <c r="I42" s="59">
        <v>0</v>
      </c>
      <c r="J42" s="59">
        <v>0</v>
      </c>
      <c r="K42" s="59">
        <v>0</v>
      </c>
      <c r="L42" s="59">
        <v>0</v>
      </c>
      <c r="M42" s="59">
        <v>0</v>
      </c>
      <c r="N42" s="58">
        <v>357179873</v>
      </c>
      <c r="O42" s="59">
        <v>0</v>
      </c>
      <c r="P42" s="58">
        <v>295289778</v>
      </c>
      <c r="Q42" s="58">
        <v>295289778</v>
      </c>
      <c r="R42" s="59">
        <v>0</v>
      </c>
      <c r="S42" s="58">
        <v>61890095</v>
      </c>
      <c r="T42" s="59">
        <v>0</v>
      </c>
      <c r="U42" s="58">
        <v>295289778</v>
      </c>
      <c r="V42" s="58">
        <v>295289778</v>
      </c>
      <c r="W42" s="58">
        <v>61890095</v>
      </c>
      <c r="X42" s="59">
        <v>0</v>
      </c>
      <c r="Y42" s="59">
        <v>0</v>
      </c>
      <c r="Z42" s="59">
        <v>0</v>
      </c>
      <c r="AA42" s="59">
        <v>0</v>
      </c>
      <c r="AB42" s="58">
        <v>295289778</v>
      </c>
    </row>
    <row r="43" spans="1:28" ht="16.5" hidden="1" customHeight="1" x14ac:dyDescent="0.25">
      <c r="A43" s="60" t="s">
        <v>148</v>
      </c>
      <c r="B43" s="60" t="s">
        <v>147</v>
      </c>
      <c r="C43" s="60" t="s">
        <v>92</v>
      </c>
      <c r="D43" s="60" t="s">
        <v>146</v>
      </c>
      <c r="E43" s="69"/>
      <c r="F43" s="60" t="s">
        <v>90</v>
      </c>
      <c r="G43" s="58">
        <v>74316475</v>
      </c>
      <c r="H43" s="59">
        <v>0</v>
      </c>
      <c r="I43" s="59">
        <v>0</v>
      </c>
      <c r="J43" s="59">
        <v>0</v>
      </c>
      <c r="K43" s="59">
        <v>0</v>
      </c>
      <c r="L43" s="59">
        <v>0</v>
      </c>
      <c r="M43" s="59">
        <v>0</v>
      </c>
      <c r="N43" s="58">
        <v>74316475</v>
      </c>
      <c r="O43" s="59">
        <v>0</v>
      </c>
      <c r="P43" s="58">
        <v>5500000</v>
      </c>
      <c r="Q43" s="58">
        <v>5500000</v>
      </c>
      <c r="R43" s="59">
        <v>0</v>
      </c>
      <c r="S43" s="58">
        <v>68816475</v>
      </c>
      <c r="T43" s="59">
        <v>0</v>
      </c>
      <c r="U43" s="58">
        <v>5500000</v>
      </c>
      <c r="V43" s="58">
        <v>5500000</v>
      </c>
      <c r="W43" s="58">
        <v>68816475</v>
      </c>
      <c r="X43" s="58">
        <v>458334</v>
      </c>
      <c r="Y43" s="59">
        <v>0</v>
      </c>
      <c r="Z43" s="59">
        <v>0</v>
      </c>
      <c r="AA43" s="59">
        <v>0</v>
      </c>
      <c r="AB43" s="58">
        <v>5500000</v>
      </c>
    </row>
    <row r="44" spans="1:28" ht="16.5" hidden="1" customHeight="1" x14ac:dyDescent="0.25">
      <c r="A44" s="60" t="s">
        <v>145</v>
      </c>
      <c r="B44" s="60" t="s">
        <v>144</v>
      </c>
      <c r="C44" s="60" t="s">
        <v>92</v>
      </c>
      <c r="D44" s="60" t="s">
        <v>111</v>
      </c>
      <c r="E44" s="69"/>
      <c r="F44" s="60" t="s">
        <v>90</v>
      </c>
      <c r="G44" s="58">
        <v>272400000</v>
      </c>
      <c r="H44" s="59">
        <v>0</v>
      </c>
      <c r="I44" s="59">
        <v>0</v>
      </c>
      <c r="J44" s="59">
        <v>0</v>
      </c>
      <c r="K44" s="59">
        <v>0</v>
      </c>
      <c r="L44" s="59">
        <v>0</v>
      </c>
      <c r="M44" s="59">
        <v>0</v>
      </c>
      <c r="N44" s="58">
        <v>272400000</v>
      </c>
      <c r="O44" s="59">
        <v>0</v>
      </c>
      <c r="P44" s="58">
        <v>174000000</v>
      </c>
      <c r="Q44" s="58">
        <v>174000000</v>
      </c>
      <c r="R44" s="59">
        <v>0</v>
      </c>
      <c r="S44" s="58">
        <v>98400000</v>
      </c>
      <c r="T44" s="59">
        <v>0</v>
      </c>
      <c r="U44" s="58">
        <v>174000000</v>
      </c>
      <c r="V44" s="58">
        <v>174000000</v>
      </c>
      <c r="W44" s="58">
        <v>98400000</v>
      </c>
      <c r="X44" s="59">
        <v>0</v>
      </c>
      <c r="Y44" s="59">
        <v>0</v>
      </c>
      <c r="Z44" s="59">
        <v>0</v>
      </c>
      <c r="AA44" s="59">
        <v>0</v>
      </c>
      <c r="AB44" s="58">
        <v>174000000</v>
      </c>
    </row>
    <row r="45" spans="1:28" ht="16.5" hidden="1" customHeight="1" x14ac:dyDescent="0.25">
      <c r="A45" s="60" t="s">
        <v>110</v>
      </c>
      <c r="B45" s="60" t="s">
        <v>143</v>
      </c>
      <c r="C45" s="60" t="s">
        <v>92</v>
      </c>
      <c r="D45" s="60" t="s">
        <v>142</v>
      </c>
      <c r="E45" s="69"/>
      <c r="F45" s="60" t="s">
        <v>110</v>
      </c>
      <c r="G45" s="58">
        <v>139809600</v>
      </c>
      <c r="H45" s="59">
        <v>0</v>
      </c>
      <c r="I45" s="59">
        <v>0</v>
      </c>
      <c r="J45" s="59">
        <v>0</v>
      </c>
      <c r="K45" s="59">
        <v>0</v>
      </c>
      <c r="L45" s="59">
        <v>0</v>
      </c>
      <c r="M45" s="59">
        <v>0</v>
      </c>
      <c r="N45" s="58">
        <v>139809600</v>
      </c>
      <c r="O45" s="59">
        <v>0</v>
      </c>
      <c r="P45" s="59">
        <v>0</v>
      </c>
      <c r="Q45" s="59">
        <v>0</v>
      </c>
      <c r="R45" s="59">
        <v>0</v>
      </c>
      <c r="S45" s="58">
        <v>139809600</v>
      </c>
      <c r="T45" s="59">
        <v>0</v>
      </c>
      <c r="U45" s="59">
        <v>0</v>
      </c>
      <c r="V45" s="59">
        <v>0</v>
      </c>
      <c r="W45" s="58">
        <v>139809600</v>
      </c>
      <c r="X45" s="59">
        <v>0</v>
      </c>
      <c r="Y45" s="59">
        <v>0</v>
      </c>
      <c r="Z45" s="59">
        <v>0</v>
      </c>
      <c r="AA45" s="59">
        <v>0</v>
      </c>
      <c r="AB45" s="59">
        <v>0</v>
      </c>
    </row>
    <row r="46" spans="1:28" ht="16.5" hidden="1" customHeight="1" x14ac:dyDescent="0.25">
      <c r="A46" s="60" t="s">
        <v>110</v>
      </c>
      <c r="B46" s="60" t="s">
        <v>141</v>
      </c>
      <c r="C46" s="60" t="s">
        <v>92</v>
      </c>
      <c r="D46" s="60" t="s">
        <v>140</v>
      </c>
      <c r="E46" s="69"/>
      <c r="F46" s="60" t="s">
        <v>110</v>
      </c>
      <c r="G46" s="58">
        <v>139809600</v>
      </c>
      <c r="H46" s="59">
        <v>0</v>
      </c>
      <c r="I46" s="59">
        <v>0</v>
      </c>
      <c r="J46" s="59">
        <v>0</v>
      </c>
      <c r="K46" s="59">
        <v>0</v>
      </c>
      <c r="L46" s="59">
        <v>0</v>
      </c>
      <c r="M46" s="59">
        <v>0</v>
      </c>
      <c r="N46" s="58">
        <v>139809600</v>
      </c>
      <c r="O46" s="59">
        <v>0</v>
      </c>
      <c r="P46" s="59">
        <v>0</v>
      </c>
      <c r="Q46" s="59">
        <v>0</v>
      </c>
      <c r="R46" s="59">
        <v>0</v>
      </c>
      <c r="S46" s="58">
        <v>139809600</v>
      </c>
      <c r="T46" s="59">
        <v>0</v>
      </c>
      <c r="U46" s="59">
        <v>0</v>
      </c>
      <c r="V46" s="59">
        <v>0</v>
      </c>
      <c r="W46" s="58">
        <v>139809600</v>
      </c>
      <c r="X46" s="59">
        <v>0</v>
      </c>
      <c r="Y46" s="59">
        <v>0</v>
      </c>
      <c r="Z46" s="59">
        <v>0</v>
      </c>
      <c r="AA46" s="59">
        <v>0</v>
      </c>
      <c r="AB46" s="59">
        <v>0</v>
      </c>
    </row>
    <row r="47" spans="1:28" ht="16.5" hidden="1" customHeight="1" x14ac:dyDescent="0.25">
      <c r="A47" s="60" t="s">
        <v>110</v>
      </c>
      <c r="B47" s="60" t="s">
        <v>139</v>
      </c>
      <c r="C47" s="60" t="s">
        <v>92</v>
      </c>
      <c r="D47" s="60" t="s">
        <v>138</v>
      </c>
      <c r="E47" s="69"/>
      <c r="F47" s="60" t="s">
        <v>110</v>
      </c>
      <c r="G47" s="58">
        <v>139809600</v>
      </c>
      <c r="H47" s="59">
        <v>0</v>
      </c>
      <c r="I47" s="59">
        <v>0</v>
      </c>
      <c r="J47" s="59">
        <v>0</v>
      </c>
      <c r="K47" s="59">
        <v>0</v>
      </c>
      <c r="L47" s="59">
        <v>0</v>
      </c>
      <c r="M47" s="59">
        <v>0</v>
      </c>
      <c r="N47" s="58">
        <v>139809600</v>
      </c>
      <c r="O47" s="59">
        <v>0</v>
      </c>
      <c r="P47" s="59">
        <v>0</v>
      </c>
      <c r="Q47" s="59">
        <v>0</v>
      </c>
      <c r="R47" s="59">
        <v>0</v>
      </c>
      <c r="S47" s="58">
        <v>139809600</v>
      </c>
      <c r="T47" s="59">
        <v>0</v>
      </c>
      <c r="U47" s="59">
        <v>0</v>
      </c>
      <c r="V47" s="59">
        <v>0</v>
      </c>
      <c r="W47" s="58">
        <v>139809600</v>
      </c>
      <c r="X47" s="59">
        <v>0</v>
      </c>
      <c r="Y47" s="59">
        <v>0</v>
      </c>
      <c r="Z47" s="59">
        <v>0</v>
      </c>
      <c r="AA47" s="59">
        <v>0</v>
      </c>
      <c r="AB47" s="59">
        <v>0</v>
      </c>
    </row>
    <row r="48" spans="1:28" ht="16.5" hidden="1" customHeight="1" x14ac:dyDescent="0.25">
      <c r="A48" s="60" t="s">
        <v>137</v>
      </c>
      <c r="B48" s="60" t="s">
        <v>135</v>
      </c>
      <c r="C48" s="60" t="s">
        <v>92</v>
      </c>
      <c r="D48" s="60" t="s">
        <v>134</v>
      </c>
      <c r="E48" s="69"/>
      <c r="F48" s="60" t="s">
        <v>90</v>
      </c>
      <c r="G48" s="58">
        <v>119809609</v>
      </c>
      <c r="H48" s="59">
        <v>0</v>
      </c>
      <c r="I48" s="59">
        <v>0</v>
      </c>
      <c r="J48" s="59">
        <v>0</v>
      </c>
      <c r="K48" s="59">
        <v>0</v>
      </c>
      <c r="L48" s="59">
        <v>0</v>
      </c>
      <c r="M48" s="59">
        <v>0</v>
      </c>
      <c r="N48" s="58">
        <v>119809609</v>
      </c>
      <c r="O48" s="59">
        <v>0</v>
      </c>
      <c r="P48" s="59">
        <v>0</v>
      </c>
      <c r="Q48" s="59">
        <v>0</v>
      </c>
      <c r="R48" s="59">
        <v>0</v>
      </c>
      <c r="S48" s="58">
        <v>119809609</v>
      </c>
      <c r="T48" s="59">
        <v>0</v>
      </c>
      <c r="U48" s="59">
        <v>0</v>
      </c>
      <c r="V48" s="59">
        <v>0</v>
      </c>
      <c r="W48" s="58">
        <v>119809609</v>
      </c>
      <c r="X48" s="59">
        <v>0</v>
      </c>
      <c r="Y48" s="59">
        <v>0</v>
      </c>
      <c r="Z48" s="59">
        <v>0</v>
      </c>
      <c r="AA48" s="59">
        <v>0</v>
      </c>
      <c r="AB48" s="59">
        <v>0</v>
      </c>
    </row>
    <row r="49" spans="1:29" ht="16.5" hidden="1" customHeight="1" x14ac:dyDescent="0.25">
      <c r="A49" s="60" t="s">
        <v>136</v>
      </c>
      <c r="B49" s="60" t="s">
        <v>135</v>
      </c>
      <c r="C49" s="60" t="s">
        <v>92</v>
      </c>
      <c r="D49" s="60" t="s">
        <v>134</v>
      </c>
      <c r="E49" s="69"/>
      <c r="F49" s="60" t="s">
        <v>107</v>
      </c>
      <c r="G49" s="58">
        <v>19999991</v>
      </c>
      <c r="H49" s="59">
        <v>0</v>
      </c>
      <c r="I49" s="59">
        <v>0</v>
      </c>
      <c r="J49" s="59">
        <v>0</v>
      </c>
      <c r="K49" s="59">
        <v>0</v>
      </c>
      <c r="L49" s="59">
        <v>0</v>
      </c>
      <c r="M49" s="59">
        <v>0</v>
      </c>
      <c r="N49" s="58">
        <v>19999991</v>
      </c>
      <c r="O49" s="59">
        <v>0</v>
      </c>
      <c r="P49" s="59">
        <v>0</v>
      </c>
      <c r="Q49" s="59">
        <v>0</v>
      </c>
      <c r="R49" s="59">
        <v>0</v>
      </c>
      <c r="S49" s="58">
        <v>19999991</v>
      </c>
      <c r="T49" s="59">
        <v>0</v>
      </c>
      <c r="U49" s="59">
        <v>0</v>
      </c>
      <c r="V49" s="59">
        <v>0</v>
      </c>
      <c r="W49" s="58">
        <v>19999991</v>
      </c>
      <c r="X49" s="59">
        <v>0</v>
      </c>
      <c r="Y49" s="59">
        <v>0</v>
      </c>
      <c r="Z49" s="59">
        <v>0</v>
      </c>
      <c r="AA49" s="59">
        <v>0</v>
      </c>
      <c r="AB49" s="59">
        <v>0</v>
      </c>
    </row>
    <row r="50" spans="1:29" ht="16.5" hidden="1" customHeight="1" x14ac:dyDescent="0.25">
      <c r="A50" s="60" t="s">
        <v>110</v>
      </c>
      <c r="B50" s="60" t="s">
        <v>133</v>
      </c>
      <c r="C50" s="60" t="s">
        <v>92</v>
      </c>
      <c r="D50" s="60" t="s">
        <v>132</v>
      </c>
      <c r="E50" s="69"/>
      <c r="F50" s="60" t="s">
        <v>110</v>
      </c>
      <c r="G50" s="58">
        <v>16000000</v>
      </c>
      <c r="H50" s="59">
        <v>0</v>
      </c>
      <c r="I50" s="59">
        <v>0</v>
      </c>
      <c r="J50" s="59">
        <v>0</v>
      </c>
      <c r="K50" s="59">
        <v>0</v>
      </c>
      <c r="L50" s="59">
        <v>0</v>
      </c>
      <c r="M50" s="59">
        <v>0</v>
      </c>
      <c r="N50" s="58">
        <v>16000000</v>
      </c>
      <c r="O50" s="59">
        <v>0</v>
      </c>
      <c r="P50" s="58">
        <v>16000000</v>
      </c>
      <c r="Q50" s="58">
        <v>16000000</v>
      </c>
      <c r="R50" s="59">
        <v>0</v>
      </c>
      <c r="S50" s="59">
        <v>0</v>
      </c>
      <c r="T50" s="59">
        <v>0</v>
      </c>
      <c r="U50" s="58">
        <v>16000000</v>
      </c>
      <c r="V50" s="58">
        <v>16000000</v>
      </c>
      <c r="W50" s="59">
        <v>0</v>
      </c>
      <c r="X50" s="58">
        <v>1828033</v>
      </c>
      <c r="Y50" s="59">
        <v>0</v>
      </c>
      <c r="Z50" s="59">
        <v>0</v>
      </c>
      <c r="AA50" s="59">
        <v>0</v>
      </c>
      <c r="AB50" s="58">
        <v>16000000</v>
      </c>
    </row>
    <row r="51" spans="1:29" ht="16.5" hidden="1" customHeight="1" x14ac:dyDescent="0.25">
      <c r="A51" s="60" t="s">
        <v>110</v>
      </c>
      <c r="B51" s="60" t="s">
        <v>131</v>
      </c>
      <c r="C51" s="60" t="s">
        <v>92</v>
      </c>
      <c r="D51" s="60" t="s">
        <v>130</v>
      </c>
      <c r="E51" s="69"/>
      <c r="F51" s="60" t="s">
        <v>110</v>
      </c>
      <c r="G51" s="58">
        <v>16000000</v>
      </c>
      <c r="H51" s="59">
        <v>0</v>
      </c>
      <c r="I51" s="59">
        <v>0</v>
      </c>
      <c r="J51" s="59">
        <v>0</v>
      </c>
      <c r="K51" s="59">
        <v>0</v>
      </c>
      <c r="L51" s="59">
        <v>0</v>
      </c>
      <c r="M51" s="59">
        <v>0</v>
      </c>
      <c r="N51" s="58">
        <v>16000000</v>
      </c>
      <c r="O51" s="59">
        <v>0</v>
      </c>
      <c r="P51" s="58">
        <v>16000000</v>
      </c>
      <c r="Q51" s="58">
        <v>16000000</v>
      </c>
      <c r="R51" s="59">
        <v>0</v>
      </c>
      <c r="S51" s="59">
        <v>0</v>
      </c>
      <c r="T51" s="59">
        <v>0</v>
      </c>
      <c r="U51" s="58">
        <v>16000000</v>
      </c>
      <c r="V51" s="58">
        <v>16000000</v>
      </c>
      <c r="W51" s="59">
        <v>0</v>
      </c>
      <c r="X51" s="58">
        <v>1828033</v>
      </c>
      <c r="Y51" s="59">
        <v>0</v>
      </c>
      <c r="Z51" s="59">
        <v>0</v>
      </c>
      <c r="AA51" s="59">
        <v>0</v>
      </c>
      <c r="AB51" s="58">
        <v>16000000</v>
      </c>
    </row>
    <row r="52" spans="1:29" ht="16.5" hidden="1" customHeight="1" x14ac:dyDescent="0.25">
      <c r="A52" s="60" t="s">
        <v>129</v>
      </c>
      <c r="B52" s="60" t="s">
        <v>128</v>
      </c>
      <c r="C52" s="60" t="s">
        <v>92</v>
      </c>
      <c r="D52" s="60" t="s">
        <v>127</v>
      </c>
      <c r="E52" s="69"/>
      <c r="F52" s="60" t="s">
        <v>90</v>
      </c>
      <c r="G52" s="58">
        <v>16000000</v>
      </c>
      <c r="H52" s="59">
        <v>0</v>
      </c>
      <c r="I52" s="59">
        <v>0</v>
      </c>
      <c r="J52" s="59">
        <v>0</v>
      </c>
      <c r="K52" s="59">
        <v>0</v>
      </c>
      <c r="L52" s="59">
        <v>0</v>
      </c>
      <c r="M52" s="59">
        <v>0</v>
      </c>
      <c r="N52" s="58">
        <v>16000000</v>
      </c>
      <c r="O52" s="59">
        <v>0</v>
      </c>
      <c r="P52" s="58">
        <v>16000000</v>
      </c>
      <c r="Q52" s="58">
        <v>16000000</v>
      </c>
      <c r="R52" s="59">
        <v>0</v>
      </c>
      <c r="S52" s="59">
        <v>0</v>
      </c>
      <c r="T52" s="59">
        <v>0</v>
      </c>
      <c r="U52" s="58">
        <v>16000000</v>
      </c>
      <c r="V52" s="58">
        <v>16000000</v>
      </c>
      <c r="W52" s="59">
        <v>0</v>
      </c>
      <c r="X52" s="58">
        <v>1828033</v>
      </c>
      <c r="Y52" s="59">
        <v>0</v>
      </c>
      <c r="Z52" s="59">
        <v>0</v>
      </c>
      <c r="AA52" s="59">
        <v>0</v>
      </c>
      <c r="AB52" s="58">
        <v>16000000</v>
      </c>
    </row>
    <row r="53" spans="1:29" ht="16.5" customHeight="1" x14ac:dyDescent="0.25">
      <c r="A53" s="60" t="s">
        <v>110</v>
      </c>
      <c r="B53" s="60" t="s">
        <v>126</v>
      </c>
      <c r="C53" s="60" t="s">
        <v>92</v>
      </c>
      <c r="D53" s="60" t="s">
        <v>125</v>
      </c>
      <c r="E53" s="69"/>
      <c r="F53" s="60" t="s">
        <v>110</v>
      </c>
      <c r="G53" s="58">
        <v>2707137572</v>
      </c>
      <c r="H53" s="59">
        <v>0</v>
      </c>
      <c r="I53" s="59">
        <v>0</v>
      </c>
      <c r="J53" s="59">
        <v>0</v>
      </c>
      <c r="K53" s="59">
        <v>0</v>
      </c>
      <c r="L53" s="59">
        <v>0</v>
      </c>
      <c r="M53" s="59">
        <v>0</v>
      </c>
      <c r="N53" s="58">
        <v>2707137572</v>
      </c>
      <c r="O53" s="59">
        <v>0</v>
      </c>
      <c r="P53" s="58">
        <v>2140933910</v>
      </c>
      <c r="Q53" s="58">
        <v>2140933910</v>
      </c>
      <c r="R53" s="59">
        <v>0</v>
      </c>
      <c r="S53" s="58">
        <v>566203662</v>
      </c>
      <c r="T53" s="59">
        <v>0</v>
      </c>
      <c r="U53" s="58">
        <v>2077540160</v>
      </c>
      <c r="V53" s="58">
        <v>2077540160</v>
      </c>
      <c r="W53" s="58">
        <v>629597412</v>
      </c>
      <c r="X53" s="58">
        <v>770000</v>
      </c>
      <c r="Y53" s="59">
        <v>0</v>
      </c>
      <c r="Z53" s="59">
        <v>0</v>
      </c>
      <c r="AA53" s="59">
        <v>0</v>
      </c>
      <c r="AB53" s="58">
        <v>2077540160</v>
      </c>
      <c r="AC53" s="67"/>
    </row>
    <row r="54" spans="1:29" ht="16.5" customHeight="1" x14ac:dyDescent="0.25">
      <c r="A54" s="60" t="s">
        <v>110</v>
      </c>
      <c r="B54" s="60" t="s">
        <v>124</v>
      </c>
      <c r="C54" s="60" t="s">
        <v>92</v>
      </c>
      <c r="D54" s="60" t="s">
        <v>123</v>
      </c>
      <c r="E54" s="69"/>
      <c r="F54" s="60" t="s">
        <v>110</v>
      </c>
      <c r="G54" s="58">
        <v>2707137572</v>
      </c>
      <c r="H54" s="59">
        <v>0</v>
      </c>
      <c r="I54" s="59">
        <v>0</v>
      </c>
      <c r="J54" s="59">
        <v>0</v>
      </c>
      <c r="K54" s="59">
        <v>0</v>
      </c>
      <c r="L54" s="59">
        <v>0</v>
      </c>
      <c r="M54" s="59">
        <v>0</v>
      </c>
      <c r="N54" s="58">
        <v>2707137572</v>
      </c>
      <c r="O54" s="59">
        <v>0</v>
      </c>
      <c r="P54" s="58">
        <v>2140933910</v>
      </c>
      <c r="Q54" s="58">
        <v>2140933910</v>
      </c>
      <c r="R54" s="59">
        <v>0</v>
      </c>
      <c r="S54" s="58">
        <v>566203662</v>
      </c>
      <c r="T54" s="59">
        <v>0</v>
      </c>
      <c r="U54" s="58">
        <v>2077540160</v>
      </c>
      <c r="V54" s="58">
        <v>2077540160</v>
      </c>
      <c r="W54" s="58">
        <v>629597412</v>
      </c>
      <c r="X54" s="58">
        <v>770000</v>
      </c>
      <c r="Y54" s="59">
        <v>0</v>
      </c>
      <c r="Z54" s="59">
        <v>0</v>
      </c>
      <c r="AA54" s="59">
        <v>0</v>
      </c>
      <c r="AB54" s="58">
        <v>2077540160</v>
      </c>
    </row>
    <row r="55" spans="1:29" ht="16.5" customHeight="1" x14ac:dyDescent="0.25">
      <c r="A55" s="60" t="s">
        <v>110</v>
      </c>
      <c r="B55" s="60" t="s">
        <v>122</v>
      </c>
      <c r="C55" s="60" t="s">
        <v>92</v>
      </c>
      <c r="D55" s="60" t="s">
        <v>121</v>
      </c>
      <c r="E55" s="69"/>
      <c r="F55" s="60" t="s">
        <v>110</v>
      </c>
      <c r="G55" s="58">
        <v>2707137572</v>
      </c>
      <c r="H55" s="59">
        <v>0</v>
      </c>
      <c r="I55" s="59">
        <v>0</v>
      </c>
      <c r="J55" s="59">
        <v>0</v>
      </c>
      <c r="K55" s="59">
        <v>0</v>
      </c>
      <c r="L55" s="59">
        <v>0</v>
      </c>
      <c r="M55" s="59">
        <v>0</v>
      </c>
      <c r="N55" s="58">
        <v>2707137572</v>
      </c>
      <c r="O55" s="59">
        <v>0</v>
      </c>
      <c r="P55" s="58">
        <v>2140933910</v>
      </c>
      <c r="Q55" s="58">
        <v>2140933910</v>
      </c>
      <c r="R55" s="59">
        <v>0</v>
      </c>
      <c r="S55" s="58">
        <v>566203662</v>
      </c>
      <c r="T55" s="59">
        <v>0</v>
      </c>
      <c r="U55" s="58">
        <v>2077540160</v>
      </c>
      <c r="V55" s="58">
        <v>2077540160</v>
      </c>
      <c r="W55" s="58">
        <v>629597412</v>
      </c>
      <c r="X55" s="58">
        <v>770000</v>
      </c>
      <c r="Y55" s="59">
        <v>0</v>
      </c>
      <c r="Z55" s="59">
        <v>0</v>
      </c>
      <c r="AA55" s="59">
        <v>0</v>
      </c>
      <c r="AB55" s="58">
        <v>2077540160</v>
      </c>
    </row>
    <row r="56" spans="1:29" ht="42" customHeight="1" x14ac:dyDescent="0.25">
      <c r="A56" s="60" t="s">
        <v>120</v>
      </c>
      <c r="B56" s="60" t="s">
        <v>119</v>
      </c>
      <c r="C56" s="60" t="s">
        <v>92</v>
      </c>
      <c r="D56" s="60" t="s">
        <v>118</v>
      </c>
      <c r="E56" s="69" t="s">
        <v>276</v>
      </c>
      <c r="F56" s="60" t="s">
        <v>90</v>
      </c>
      <c r="G56" s="58">
        <v>62800427</v>
      </c>
      <c r="H56" s="59">
        <v>0</v>
      </c>
      <c r="I56" s="59">
        <v>0</v>
      </c>
      <c r="J56" s="59">
        <v>0</v>
      </c>
      <c r="K56" s="59">
        <v>0</v>
      </c>
      <c r="L56" s="59">
        <v>0</v>
      </c>
      <c r="M56" s="59">
        <v>0</v>
      </c>
      <c r="N56" s="58">
        <v>62800427</v>
      </c>
      <c r="O56" s="59">
        <v>0</v>
      </c>
      <c r="P56" s="59">
        <v>0</v>
      </c>
      <c r="Q56" s="59">
        <v>0</v>
      </c>
      <c r="R56" s="59">
        <v>0</v>
      </c>
      <c r="S56" s="58">
        <v>62800427</v>
      </c>
      <c r="T56" s="59">
        <v>0</v>
      </c>
      <c r="U56" s="59">
        <v>0</v>
      </c>
      <c r="V56" s="59">
        <v>0</v>
      </c>
      <c r="W56" s="58">
        <v>62800427</v>
      </c>
      <c r="X56" s="59">
        <v>0</v>
      </c>
      <c r="Y56" s="59">
        <v>0</v>
      </c>
      <c r="Z56" s="59">
        <v>0</v>
      </c>
      <c r="AA56" s="59">
        <v>0</v>
      </c>
      <c r="AB56" s="59">
        <v>0</v>
      </c>
    </row>
    <row r="57" spans="1:29" ht="22.5" x14ac:dyDescent="0.25">
      <c r="A57" s="60" t="s">
        <v>117</v>
      </c>
      <c r="B57" s="60" t="s">
        <v>114</v>
      </c>
      <c r="C57" s="60" t="s">
        <v>92</v>
      </c>
      <c r="D57" s="60" t="s">
        <v>116</v>
      </c>
      <c r="E57" s="69" t="s">
        <v>277</v>
      </c>
      <c r="F57" s="60" t="s">
        <v>90</v>
      </c>
      <c r="G57" s="58">
        <v>226483488</v>
      </c>
      <c r="H57" s="59">
        <v>0</v>
      </c>
      <c r="I57" s="59">
        <v>0</v>
      </c>
      <c r="J57" s="59">
        <v>0</v>
      </c>
      <c r="K57" s="59">
        <v>0</v>
      </c>
      <c r="L57" s="59">
        <v>0</v>
      </c>
      <c r="M57" s="59">
        <v>0</v>
      </c>
      <c r="N57" s="58">
        <v>226483488</v>
      </c>
      <c r="O57" s="59">
        <v>0</v>
      </c>
      <c r="P57" s="58">
        <v>153470341</v>
      </c>
      <c r="Q57" s="58">
        <v>153470341</v>
      </c>
      <c r="R57" s="59">
        <v>0</v>
      </c>
      <c r="S57" s="58">
        <v>73013147</v>
      </c>
      <c r="T57" s="59">
        <v>0</v>
      </c>
      <c r="U57" s="58">
        <v>153470341</v>
      </c>
      <c r="V57" s="58">
        <v>153470341</v>
      </c>
      <c r="W57" s="58">
        <v>73013147</v>
      </c>
      <c r="X57" s="59">
        <v>0</v>
      </c>
      <c r="Y57" s="59">
        <v>0</v>
      </c>
      <c r="Z57" s="59">
        <v>0</v>
      </c>
      <c r="AA57" s="59">
        <v>0</v>
      </c>
      <c r="AB57" s="58">
        <v>153470341</v>
      </c>
    </row>
    <row r="58" spans="1:29" ht="22.5" x14ac:dyDescent="0.25">
      <c r="A58" s="60" t="s">
        <v>115</v>
      </c>
      <c r="B58" s="60" t="s">
        <v>114</v>
      </c>
      <c r="C58" s="60" t="s">
        <v>92</v>
      </c>
      <c r="D58" s="60" t="s">
        <v>113</v>
      </c>
      <c r="E58" s="69" t="s">
        <v>276</v>
      </c>
      <c r="F58" s="60" t="s">
        <v>90</v>
      </c>
      <c r="G58" s="58">
        <v>105125000</v>
      </c>
      <c r="H58" s="59">
        <v>0</v>
      </c>
      <c r="I58" s="59">
        <v>0</v>
      </c>
      <c r="J58" s="59">
        <v>0</v>
      </c>
      <c r="K58" s="59">
        <v>0</v>
      </c>
      <c r="L58" s="59">
        <v>0</v>
      </c>
      <c r="M58" s="59">
        <v>0</v>
      </c>
      <c r="N58" s="58">
        <v>105125000</v>
      </c>
      <c r="O58" s="59">
        <v>0</v>
      </c>
      <c r="P58" s="58">
        <v>63393750</v>
      </c>
      <c r="Q58" s="58">
        <v>63393750</v>
      </c>
      <c r="R58" s="59">
        <v>0</v>
      </c>
      <c r="S58" s="58">
        <v>41731250</v>
      </c>
      <c r="T58" s="59">
        <v>0</v>
      </c>
      <c r="U58" s="59">
        <v>0</v>
      </c>
      <c r="V58" s="59">
        <v>0</v>
      </c>
      <c r="W58" s="58">
        <v>105125000</v>
      </c>
      <c r="X58" s="59">
        <v>0</v>
      </c>
      <c r="Y58" s="59">
        <v>0</v>
      </c>
      <c r="Z58" s="59">
        <v>0</v>
      </c>
      <c r="AA58" s="59">
        <v>0</v>
      </c>
      <c r="AB58" s="59">
        <v>0</v>
      </c>
    </row>
    <row r="59" spans="1:29" x14ac:dyDescent="0.25">
      <c r="A59" s="60" t="s">
        <v>110</v>
      </c>
      <c r="B59" s="60" t="s">
        <v>112</v>
      </c>
      <c r="C59" s="60" t="s">
        <v>92</v>
      </c>
      <c r="D59" s="60" t="s">
        <v>111</v>
      </c>
      <c r="E59" s="69"/>
      <c r="F59" s="60" t="s">
        <v>110</v>
      </c>
      <c r="G59" s="58">
        <v>2312728657</v>
      </c>
      <c r="H59" s="59">
        <v>0</v>
      </c>
      <c r="I59" s="59">
        <v>0</v>
      </c>
      <c r="J59" s="59">
        <v>0</v>
      </c>
      <c r="K59" s="59">
        <v>0</v>
      </c>
      <c r="L59" s="59">
        <v>0</v>
      </c>
      <c r="M59" s="59">
        <v>0</v>
      </c>
      <c r="N59" s="58">
        <v>2312728657</v>
      </c>
      <c r="O59" s="59">
        <v>0</v>
      </c>
      <c r="P59" s="58">
        <v>1924069819</v>
      </c>
      <c r="Q59" s="58">
        <v>1924069819</v>
      </c>
      <c r="R59" s="59">
        <v>0</v>
      </c>
      <c r="S59" s="58">
        <v>388658838</v>
      </c>
      <c r="T59" s="59">
        <v>0</v>
      </c>
      <c r="U59" s="58">
        <v>1924069819</v>
      </c>
      <c r="V59" s="58">
        <v>1924069819</v>
      </c>
      <c r="W59" s="58">
        <v>388658838</v>
      </c>
      <c r="X59" s="58">
        <v>770000</v>
      </c>
      <c r="Y59" s="59">
        <v>0</v>
      </c>
      <c r="Z59" s="59">
        <v>0</v>
      </c>
      <c r="AA59" s="59">
        <v>0</v>
      </c>
      <c r="AB59" s="58">
        <v>1924069819</v>
      </c>
    </row>
    <row r="60" spans="1:29" x14ac:dyDescent="0.25">
      <c r="A60" s="60" t="s">
        <v>109</v>
      </c>
      <c r="B60" s="60" t="s">
        <v>108</v>
      </c>
      <c r="C60" s="60" t="s">
        <v>92</v>
      </c>
      <c r="D60" s="60" t="s">
        <v>104</v>
      </c>
      <c r="E60" s="69" t="s">
        <v>278</v>
      </c>
      <c r="F60" s="60" t="s">
        <v>107</v>
      </c>
      <c r="G60" s="58">
        <v>10000009</v>
      </c>
      <c r="H60" s="59">
        <v>0</v>
      </c>
      <c r="I60" s="59">
        <v>0</v>
      </c>
      <c r="J60" s="59">
        <v>0</v>
      </c>
      <c r="K60" s="59">
        <v>0</v>
      </c>
      <c r="L60" s="59">
        <v>0</v>
      </c>
      <c r="M60" s="59">
        <v>0</v>
      </c>
      <c r="N60" s="58">
        <v>10000009</v>
      </c>
      <c r="O60" s="59">
        <v>0</v>
      </c>
      <c r="P60" s="59">
        <v>0</v>
      </c>
      <c r="Q60" s="59">
        <v>0</v>
      </c>
      <c r="R60" s="59">
        <v>0</v>
      </c>
      <c r="S60" s="58">
        <v>10000009</v>
      </c>
      <c r="T60" s="59">
        <v>0</v>
      </c>
      <c r="U60" s="59">
        <v>0</v>
      </c>
      <c r="V60" s="59">
        <v>0</v>
      </c>
      <c r="W60" s="58">
        <v>10000009</v>
      </c>
      <c r="X60" s="59">
        <v>0</v>
      </c>
      <c r="Y60" s="59">
        <v>0</v>
      </c>
      <c r="Z60" s="59">
        <v>0</v>
      </c>
      <c r="AA60" s="59">
        <v>0</v>
      </c>
      <c r="AB60" s="59">
        <v>0</v>
      </c>
    </row>
    <row r="61" spans="1:29" x14ac:dyDescent="0.25">
      <c r="A61" s="60" t="s">
        <v>106</v>
      </c>
      <c r="B61" s="60" t="s">
        <v>105</v>
      </c>
      <c r="C61" s="60" t="s">
        <v>92</v>
      </c>
      <c r="D61" s="60" t="s">
        <v>104</v>
      </c>
      <c r="E61" s="69" t="s">
        <v>278</v>
      </c>
      <c r="F61" s="60" t="s">
        <v>90</v>
      </c>
      <c r="G61" s="58">
        <v>20916668</v>
      </c>
      <c r="H61" s="59">
        <v>0</v>
      </c>
      <c r="I61" s="59">
        <v>0</v>
      </c>
      <c r="J61" s="59">
        <v>0</v>
      </c>
      <c r="K61" s="59">
        <v>0</v>
      </c>
      <c r="L61" s="59">
        <v>0</v>
      </c>
      <c r="M61" s="59">
        <v>0</v>
      </c>
      <c r="N61" s="58">
        <v>20916668</v>
      </c>
      <c r="O61" s="59">
        <v>0</v>
      </c>
      <c r="P61" s="58">
        <v>20000000</v>
      </c>
      <c r="Q61" s="58">
        <v>20000000</v>
      </c>
      <c r="R61" s="59">
        <v>0</v>
      </c>
      <c r="S61" s="58">
        <v>916668</v>
      </c>
      <c r="T61" s="59">
        <v>0</v>
      </c>
      <c r="U61" s="58">
        <v>20000000</v>
      </c>
      <c r="V61" s="58">
        <v>20000000</v>
      </c>
      <c r="W61" s="58">
        <v>916668</v>
      </c>
      <c r="X61" s="59">
        <v>0</v>
      </c>
      <c r="Y61" s="59">
        <v>0</v>
      </c>
      <c r="Z61" s="59">
        <v>0</v>
      </c>
      <c r="AA61" s="59">
        <v>0</v>
      </c>
      <c r="AB61" s="58">
        <v>20000000</v>
      </c>
    </row>
    <row r="62" spans="1:29" x14ac:dyDescent="0.25">
      <c r="A62" s="60" t="s">
        <v>103</v>
      </c>
      <c r="B62" s="60" t="s">
        <v>102</v>
      </c>
      <c r="C62" s="60" t="s">
        <v>92</v>
      </c>
      <c r="D62" s="60" t="s">
        <v>101</v>
      </c>
      <c r="E62" s="69" t="s">
        <v>276</v>
      </c>
      <c r="F62" s="60" t="s">
        <v>90</v>
      </c>
      <c r="G62" s="58">
        <v>1382074573</v>
      </c>
      <c r="H62" s="59">
        <v>0</v>
      </c>
      <c r="I62" s="59">
        <v>0</v>
      </c>
      <c r="J62" s="59">
        <v>0</v>
      </c>
      <c r="K62" s="59">
        <v>0</v>
      </c>
      <c r="L62" s="59">
        <v>0</v>
      </c>
      <c r="M62" s="59">
        <v>0</v>
      </c>
      <c r="N62" s="58">
        <v>1382074573</v>
      </c>
      <c r="O62" s="59">
        <v>0</v>
      </c>
      <c r="P62" s="58">
        <v>1091095277</v>
      </c>
      <c r="Q62" s="58">
        <v>1091095277</v>
      </c>
      <c r="R62" s="59">
        <v>0</v>
      </c>
      <c r="S62" s="58">
        <v>290979296</v>
      </c>
      <c r="T62" s="59">
        <v>0</v>
      </c>
      <c r="U62" s="58">
        <v>1091095277</v>
      </c>
      <c r="V62" s="58">
        <v>1091095277</v>
      </c>
      <c r="W62" s="58">
        <v>290979296</v>
      </c>
      <c r="X62" s="59">
        <v>0</v>
      </c>
      <c r="Y62" s="59">
        <v>0</v>
      </c>
      <c r="Z62" s="59">
        <v>0</v>
      </c>
      <c r="AA62" s="59">
        <v>0</v>
      </c>
      <c r="AB62" s="58">
        <v>1091095277</v>
      </c>
    </row>
    <row r="63" spans="1:29" x14ac:dyDescent="0.25">
      <c r="A63" s="60" t="s">
        <v>100</v>
      </c>
      <c r="B63" s="60" t="s">
        <v>99</v>
      </c>
      <c r="C63" s="60" t="s">
        <v>92</v>
      </c>
      <c r="D63" s="60" t="s">
        <v>98</v>
      </c>
      <c r="E63" s="69" t="s">
        <v>279</v>
      </c>
      <c r="F63" s="60" t="s">
        <v>90</v>
      </c>
      <c r="G63" s="58">
        <v>312133332</v>
      </c>
      <c r="H63" s="59">
        <v>0</v>
      </c>
      <c r="I63" s="59">
        <v>0</v>
      </c>
      <c r="J63" s="59">
        <v>0</v>
      </c>
      <c r="K63" s="59">
        <v>0</v>
      </c>
      <c r="L63" s="59">
        <v>0</v>
      </c>
      <c r="M63" s="59">
        <v>0</v>
      </c>
      <c r="N63" s="58">
        <v>312133332</v>
      </c>
      <c r="O63" s="59">
        <v>0</v>
      </c>
      <c r="P63" s="58">
        <v>230854542</v>
      </c>
      <c r="Q63" s="58">
        <v>230854542</v>
      </c>
      <c r="R63" s="59">
        <v>0</v>
      </c>
      <c r="S63" s="58">
        <v>81278790</v>
      </c>
      <c r="T63" s="59">
        <v>0</v>
      </c>
      <c r="U63" s="58">
        <v>230854542</v>
      </c>
      <c r="V63" s="58">
        <v>230854542</v>
      </c>
      <c r="W63" s="58">
        <v>81278790</v>
      </c>
      <c r="X63" s="59">
        <v>0</v>
      </c>
      <c r="Y63" s="59">
        <v>0</v>
      </c>
      <c r="Z63" s="59">
        <v>0</v>
      </c>
      <c r="AA63" s="59">
        <v>0</v>
      </c>
      <c r="AB63" s="58">
        <v>230854542</v>
      </c>
    </row>
    <row r="64" spans="1:29" ht="22.5" x14ac:dyDescent="0.25">
      <c r="A64" s="60" t="s">
        <v>97</v>
      </c>
      <c r="B64" s="60" t="s">
        <v>96</v>
      </c>
      <c r="C64" s="60" t="s">
        <v>92</v>
      </c>
      <c r="D64" s="60" t="s">
        <v>95</v>
      </c>
      <c r="E64" s="69" t="s">
        <v>277</v>
      </c>
      <c r="F64" s="60" t="s">
        <v>90</v>
      </c>
      <c r="G64" s="58">
        <v>203516512</v>
      </c>
      <c r="H64" s="59">
        <v>0</v>
      </c>
      <c r="I64" s="59">
        <v>0</v>
      </c>
      <c r="J64" s="59">
        <v>0</v>
      </c>
      <c r="K64" s="59">
        <v>0</v>
      </c>
      <c r="L64" s="59">
        <v>0</v>
      </c>
      <c r="M64" s="59">
        <v>0</v>
      </c>
      <c r="N64" s="58">
        <v>203516512</v>
      </c>
      <c r="O64" s="59">
        <v>0</v>
      </c>
      <c r="P64" s="58">
        <v>198700000</v>
      </c>
      <c r="Q64" s="58">
        <v>198700000</v>
      </c>
      <c r="R64" s="59">
        <v>0</v>
      </c>
      <c r="S64" s="58">
        <v>4816512</v>
      </c>
      <c r="T64" s="59">
        <v>0</v>
      </c>
      <c r="U64" s="58">
        <v>198700000</v>
      </c>
      <c r="V64" s="58">
        <v>198700000</v>
      </c>
      <c r="W64" s="58">
        <v>4816512</v>
      </c>
      <c r="X64" s="59">
        <v>0</v>
      </c>
      <c r="Y64" s="59">
        <v>0</v>
      </c>
      <c r="Z64" s="59">
        <v>0</v>
      </c>
      <c r="AA64" s="59">
        <v>0</v>
      </c>
      <c r="AB64" s="58">
        <v>198700000</v>
      </c>
    </row>
    <row r="65" spans="1:28" ht="22.5" x14ac:dyDescent="0.25">
      <c r="A65" s="60" t="s">
        <v>94</v>
      </c>
      <c r="B65" s="60" t="s">
        <v>93</v>
      </c>
      <c r="C65" s="60" t="s">
        <v>92</v>
      </c>
      <c r="D65" s="60" t="s">
        <v>91</v>
      </c>
      <c r="E65" s="69" t="s">
        <v>280</v>
      </c>
      <c r="F65" s="60" t="s">
        <v>90</v>
      </c>
      <c r="G65" s="58">
        <v>384087563</v>
      </c>
      <c r="H65" s="59">
        <v>0</v>
      </c>
      <c r="I65" s="59">
        <v>0</v>
      </c>
      <c r="J65" s="59">
        <v>0</v>
      </c>
      <c r="K65" s="59">
        <v>0</v>
      </c>
      <c r="L65" s="59">
        <v>0</v>
      </c>
      <c r="M65" s="59">
        <v>0</v>
      </c>
      <c r="N65" s="58">
        <v>384087563</v>
      </c>
      <c r="O65" s="59">
        <v>0</v>
      </c>
      <c r="P65" s="58">
        <v>383420000</v>
      </c>
      <c r="Q65" s="58">
        <v>383420000</v>
      </c>
      <c r="R65" s="59">
        <v>0</v>
      </c>
      <c r="S65" s="58">
        <v>667563</v>
      </c>
      <c r="T65" s="59">
        <v>0</v>
      </c>
      <c r="U65" s="58">
        <v>383420000</v>
      </c>
      <c r="V65" s="58">
        <v>383420000</v>
      </c>
      <c r="W65" s="58">
        <v>667563</v>
      </c>
      <c r="X65" s="58">
        <v>770000</v>
      </c>
      <c r="Y65" s="59">
        <v>0</v>
      </c>
      <c r="Z65" s="59">
        <v>0</v>
      </c>
      <c r="AA65" s="59">
        <v>0</v>
      </c>
      <c r="AB65" s="58">
        <v>383420000</v>
      </c>
    </row>
    <row r="68" spans="1:28" x14ac:dyDescent="0.25">
      <c r="C68" s="57" t="s">
        <v>275</v>
      </c>
      <c r="D68" s="57" t="s">
        <v>276</v>
      </c>
      <c r="N68" s="67">
        <f>+N56+N58+N62</f>
        <v>1550000000</v>
      </c>
      <c r="V68" s="67">
        <f>+V56+V58+V62</f>
        <v>1091095277</v>
      </c>
    </row>
    <row r="69" spans="1:28" x14ac:dyDescent="0.25">
      <c r="D69" s="57" t="s">
        <v>277</v>
      </c>
      <c r="N69" s="67">
        <f>+N57+N64</f>
        <v>430000000</v>
      </c>
      <c r="V69" s="67">
        <f>+V57+V64</f>
        <v>352170341</v>
      </c>
    </row>
    <row r="70" spans="1:28" x14ac:dyDescent="0.25">
      <c r="D70" s="57" t="s">
        <v>278</v>
      </c>
      <c r="N70" s="67">
        <f>+N60+N61</f>
        <v>30916677</v>
      </c>
      <c r="V70" s="67">
        <f>+V60+V61</f>
        <v>20000000</v>
      </c>
    </row>
    <row r="71" spans="1:28" x14ac:dyDescent="0.25">
      <c r="D71" s="57" t="s">
        <v>279</v>
      </c>
      <c r="N71" s="67">
        <f>+N63</f>
        <v>312133332</v>
      </c>
      <c r="V71" s="67">
        <f>+V63</f>
        <v>230854542</v>
      </c>
    </row>
    <row r="72" spans="1:28" x14ac:dyDescent="0.25">
      <c r="D72" s="57" t="s">
        <v>280</v>
      </c>
      <c r="N72" s="67">
        <f>+N65</f>
        <v>384087563</v>
      </c>
      <c r="V72" s="67">
        <f>+V65</f>
        <v>383420000</v>
      </c>
    </row>
  </sheetData>
  <mergeCells count="5">
    <mergeCell ref="A6:AB6"/>
    <mergeCell ref="A1:AB1"/>
    <mergeCell ref="A2:AB2"/>
    <mergeCell ref="A3:AB3"/>
    <mergeCell ref="A4:AB4"/>
  </mergeCells>
  <pageMargins left="0.75" right="0.75" top="1" bottom="1" header="0.5" footer="0.5"/>
  <pageSetup orientation="portrait" horizontalDpi="0"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B82"/>
  <sheetViews>
    <sheetView showGridLines="0" topLeftCell="A70" workbookViewId="0">
      <selection activeCell="Z76" sqref="Z76:Z80"/>
    </sheetView>
  </sheetViews>
  <sheetFormatPr baseColWidth="10" defaultRowHeight="15" x14ac:dyDescent="0.25"/>
  <cols>
    <col min="1" max="1" width="13.25" style="378" bestFit="1" customWidth="1"/>
    <col min="2" max="2" width="15.75" style="378" bestFit="1" customWidth="1"/>
    <col min="3" max="3" width="12.875" style="378" bestFit="1" customWidth="1"/>
    <col min="4" max="4" width="40" style="378" bestFit="1" customWidth="1"/>
    <col min="5" max="5" width="7.75" style="378" hidden="1" customWidth="1"/>
    <col min="6" max="6" width="14.5" style="378" hidden="1" customWidth="1"/>
    <col min="7" max="7" width="13.875" style="378" hidden="1" customWidth="1"/>
    <col min="8" max="8" width="11.375" style="378" hidden="1" customWidth="1"/>
    <col min="9" max="9" width="13.125" style="378" hidden="1" customWidth="1"/>
    <col min="10" max="10" width="9.75" style="378" hidden="1" customWidth="1"/>
    <col min="11" max="12" width="12.375" style="378" hidden="1" customWidth="1"/>
    <col min="13" max="13" width="17" style="378" bestFit="1" customWidth="1"/>
    <col min="14" max="14" width="13.75" style="378" hidden="1" customWidth="1"/>
    <col min="15" max="15" width="13.875" style="378" hidden="1" customWidth="1"/>
    <col min="16" max="16" width="20.625" style="378" hidden="1" customWidth="1"/>
    <col min="17" max="17" width="15.625" style="378" hidden="1" customWidth="1"/>
    <col min="18" max="18" width="13.875" style="378" hidden="1" customWidth="1"/>
    <col min="19" max="19" width="20.25" style="378" hidden="1" customWidth="1"/>
    <col min="20" max="20" width="23.125" style="378" hidden="1" customWidth="1"/>
    <col min="21" max="21" width="14.625" style="378" bestFit="1" customWidth="1"/>
    <col min="22" max="22" width="17.875" style="378" hidden="1" customWidth="1"/>
    <col min="23" max="23" width="13.875" style="378" hidden="1" customWidth="1"/>
    <col min="24" max="24" width="14.75" style="378" hidden="1" customWidth="1"/>
    <col min="25" max="25" width="15" style="378" hidden="1" customWidth="1"/>
    <col min="26" max="26" width="16" style="378" bestFit="1" customWidth="1"/>
    <col min="27" max="27" width="13.875" style="378" hidden="1" customWidth="1"/>
    <col min="28" max="16384" width="11" style="378"/>
  </cols>
  <sheetData>
    <row r="1" spans="1:28" x14ac:dyDescent="0.25">
      <c r="A1" s="493" t="s">
        <v>270</v>
      </c>
      <c r="B1" s="493"/>
      <c r="C1" s="493"/>
      <c r="D1" s="493"/>
      <c r="E1" s="493"/>
      <c r="F1" s="493"/>
      <c r="G1" s="493"/>
      <c r="H1" s="493"/>
      <c r="I1" s="493"/>
      <c r="J1" s="493"/>
      <c r="K1" s="493"/>
      <c r="L1" s="493"/>
      <c r="M1" s="493"/>
      <c r="N1" s="493"/>
      <c r="O1" s="493"/>
      <c r="P1" s="493"/>
      <c r="Q1" s="493"/>
      <c r="R1" s="493"/>
      <c r="S1" s="493"/>
      <c r="T1" s="493"/>
      <c r="U1" s="493"/>
      <c r="V1" s="493"/>
      <c r="W1" s="493"/>
      <c r="X1" s="493"/>
      <c r="Y1" s="493"/>
      <c r="Z1" s="493"/>
      <c r="AA1" s="493"/>
    </row>
    <row r="2" spans="1:28" x14ac:dyDescent="0.25">
      <c r="A2" s="492" t="s">
        <v>269</v>
      </c>
      <c r="B2" s="492"/>
      <c r="C2" s="492"/>
      <c r="D2" s="492"/>
      <c r="E2" s="492"/>
      <c r="F2" s="492"/>
      <c r="G2" s="492"/>
      <c r="H2" s="492"/>
      <c r="I2" s="492"/>
      <c r="J2" s="492"/>
      <c r="K2" s="492"/>
      <c r="L2" s="492"/>
      <c r="M2" s="492"/>
      <c r="N2" s="492"/>
      <c r="O2" s="492"/>
      <c r="P2" s="492"/>
      <c r="Q2" s="492"/>
      <c r="R2" s="492"/>
      <c r="S2" s="492"/>
      <c r="T2" s="492"/>
      <c r="U2" s="492"/>
      <c r="V2" s="492"/>
      <c r="W2" s="492"/>
      <c r="X2" s="492"/>
      <c r="Y2" s="492"/>
      <c r="Z2" s="492"/>
      <c r="AA2" s="492"/>
      <c r="AB2" s="379"/>
    </row>
    <row r="3" spans="1:28" x14ac:dyDescent="0.25">
      <c r="A3" s="492" t="s">
        <v>268</v>
      </c>
      <c r="B3" s="492"/>
      <c r="C3" s="492"/>
      <c r="D3" s="492"/>
      <c r="E3" s="492"/>
      <c r="F3" s="492"/>
      <c r="G3" s="492"/>
      <c r="H3" s="492"/>
      <c r="I3" s="492"/>
      <c r="J3" s="492"/>
      <c r="K3" s="492"/>
      <c r="L3" s="492"/>
      <c r="M3" s="492"/>
      <c r="N3" s="492"/>
      <c r="O3" s="492"/>
      <c r="P3" s="492"/>
      <c r="Q3" s="492"/>
      <c r="R3" s="492"/>
      <c r="S3" s="492"/>
      <c r="T3" s="492"/>
      <c r="U3" s="492"/>
      <c r="V3" s="492"/>
      <c r="W3" s="492"/>
      <c r="X3" s="492"/>
      <c r="Y3" s="492"/>
      <c r="Z3" s="492"/>
      <c r="AA3" s="492"/>
      <c r="AB3" s="379"/>
    </row>
    <row r="4" spans="1:28" x14ac:dyDescent="0.25">
      <c r="A4" s="492" t="s">
        <v>515</v>
      </c>
      <c r="B4" s="492"/>
      <c r="C4" s="492"/>
      <c r="D4" s="492"/>
      <c r="E4" s="492"/>
      <c r="F4" s="492"/>
      <c r="G4" s="492"/>
      <c r="H4" s="492"/>
      <c r="I4" s="492"/>
      <c r="J4" s="492"/>
      <c r="K4" s="492"/>
      <c r="L4" s="492"/>
      <c r="M4" s="492"/>
      <c r="N4" s="492"/>
      <c r="O4" s="492"/>
      <c r="P4" s="492"/>
      <c r="Q4" s="492"/>
      <c r="R4" s="492"/>
      <c r="S4" s="492"/>
      <c r="T4" s="492"/>
      <c r="U4" s="492"/>
      <c r="V4" s="492"/>
      <c r="W4" s="492"/>
      <c r="X4" s="492"/>
      <c r="Y4" s="492"/>
      <c r="Z4" s="492"/>
      <c r="AA4" s="492"/>
    </row>
    <row r="5" spans="1:28" x14ac:dyDescent="0.25">
      <c r="A5" s="492" t="s">
        <v>516</v>
      </c>
      <c r="B5" s="492"/>
      <c r="C5" s="492"/>
      <c r="D5" s="492"/>
      <c r="E5" s="492"/>
      <c r="F5" s="492"/>
      <c r="G5" s="492"/>
      <c r="H5" s="492"/>
      <c r="I5" s="492"/>
      <c r="J5" s="492"/>
      <c r="K5" s="492"/>
      <c r="L5" s="492"/>
      <c r="M5" s="492"/>
      <c r="N5" s="492"/>
      <c r="O5" s="492"/>
      <c r="P5" s="492"/>
      <c r="Q5" s="492"/>
      <c r="R5" s="492"/>
      <c r="S5" s="492"/>
      <c r="T5" s="492"/>
      <c r="U5" s="492"/>
      <c r="V5" s="492"/>
      <c r="W5" s="492"/>
      <c r="X5" s="492"/>
      <c r="Y5" s="492"/>
      <c r="Z5" s="492"/>
      <c r="AA5" s="492"/>
      <c r="AB5" s="379"/>
    </row>
    <row r="6" spans="1:28" x14ac:dyDescent="0.25">
      <c r="A6" s="492" t="s">
        <v>265</v>
      </c>
      <c r="B6" s="492"/>
      <c r="C6" s="492"/>
      <c r="D6" s="492"/>
      <c r="E6" s="492"/>
      <c r="F6" s="492"/>
      <c r="G6" s="492"/>
      <c r="H6" s="492"/>
      <c r="I6" s="492"/>
      <c r="J6" s="492"/>
      <c r="K6" s="492"/>
      <c r="L6" s="492"/>
      <c r="M6" s="492"/>
      <c r="N6" s="492"/>
      <c r="O6" s="492"/>
      <c r="P6" s="492"/>
      <c r="Q6" s="492"/>
      <c r="R6" s="492"/>
      <c r="S6" s="492"/>
      <c r="T6" s="492"/>
      <c r="U6" s="492"/>
      <c r="V6" s="492"/>
      <c r="W6" s="492"/>
      <c r="X6" s="492"/>
      <c r="Y6" s="492"/>
      <c r="Z6" s="492"/>
      <c r="AA6" s="492"/>
      <c r="AB6" s="379"/>
    </row>
    <row r="7" spans="1:28" ht="21" customHeight="1" x14ac:dyDescent="0.25">
      <c r="A7" s="356" t="s">
        <v>264</v>
      </c>
      <c r="B7" s="356" t="s">
        <v>263</v>
      </c>
      <c r="C7" s="356" t="s">
        <v>262</v>
      </c>
      <c r="D7" s="356" t="s">
        <v>261</v>
      </c>
      <c r="E7" s="356" t="s">
        <v>260</v>
      </c>
      <c r="F7" s="356" t="s">
        <v>259</v>
      </c>
      <c r="G7" s="356" t="s">
        <v>258</v>
      </c>
      <c r="H7" s="356" t="s">
        <v>257</v>
      </c>
      <c r="I7" s="356" t="s">
        <v>256</v>
      </c>
      <c r="J7" s="356" t="s">
        <v>255</v>
      </c>
      <c r="K7" s="356" t="s">
        <v>254</v>
      </c>
      <c r="L7" s="356" t="s">
        <v>253</v>
      </c>
      <c r="M7" s="356" t="s">
        <v>252</v>
      </c>
      <c r="N7" s="356" t="s">
        <v>251</v>
      </c>
      <c r="O7" s="356" t="s">
        <v>250</v>
      </c>
      <c r="P7" s="356" t="s">
        <v>249</v>
      </c>
      <c r="Q7" s="356" t="s">
        <v>248</v>
      </c>
      <c r="R7" s="356" t="s">
        <v>247</v>
      </c>
      <c r="S7" s="356" t="s">
        <v>246</v>
      </c>
      <c r="T7" s="356" t="s">
        <v>245</v>
      </c>
      <c r="U7" s="356" t="s">
        <v>244</v>
      </c>
      <c r="V7" s="356" t="s">
        <v>243</v>
      </c>
      <c r="W7" s="356" t="s">
        <v>242</v>
      </c>
      <c r="X7" s="356" t="s">
        <v>241</v>
      </c>
      <c r="Y7" s="356" t="s">
        <v>240</v>
      </c>
      <c r="Z7" s="356" t="s">
        <v>239</v>
      </c>
      <c r="AA7" s="380" t="s">
        <v>238</v>
      </c>
    </row>
    <row r="8" spans="1:28" ht="16.5" customHeight="1" x14ac:dyDescent="0.25">
      <c r="A8" s="348" t="s">
        <v>110</v>
      </c>
      <c r="B8" s="348" t="s">
        <v>237</v>
      </c>
      <c r="C8" s="348" t="s">
        <v>92</v>
      </c>
      <c r="D8" s="348" t="s">
        <v>236</v>
      </c>
      <c r="E8" s="349" t="s">
        <v>110</v>
      </c>
      <c r="F8" s="349">
        <v>5040000000</v>
      </c>
      <c r="G8" s="350">
        <v>3707326622.8200002</v>
      </c>
      <c r="H8" s="350">
        <v>0</v>
      </c>
      <c r="I8" s="350">
        <v>0</v>
      </c>
      <c r="J8" s="349">
        <v>0</v>
      </c>
      <c r="K8" s="349">
        <v>284594818</v>
      </c>
      <c r="L8" s="349">
        <v>284594818</v>
      </c>
      <c r="M8" s="350">
        <v>8747326622.8199997</v>
      </c>
      <c r="N8" s="349">
        <v>0</v>
      </c>
      <c r="O8" s="349">
        <v>5692557729</v>
      </c>
      <c r="P8" s="350">
        <v>5692557729</v>
      </c>
      <c r="Q8" s="349">
        <v>0</v>
      </c>
      <c r="R8" s="350">
        <v>3054768893.8200002</v>
      </c>
      <c r="S8" s="349">
        <v>0</v>
      </c>
      <c r="T8" s="349">
        <v>5441922391.8800001</v>
      </c>
      <c r="U8" s="349">
        <v>5441922391.8800001</v>
      </c>
      <c r="V8" s="349">
        <v>3305404230.9400001</v>
      </c>
      <c r="W8" s="350">
        <v>3594680364</v>
      </c>
      <c r="X8" s="349">
        <v>0</v>
      </c>
      <c r="Y8" s="349">
        <v>3566051665</v>
      </c>
      <c r="Z8" s="348">
        <v>3566051665</v>
      </c>
      <c r="AA8" s="381">
        <v>1875870726.8800001</v>
      </c>
    </row>
    <row r="9" spans="1:28" ht="16.5" customHeight="1" x14ac:dyDescent="0.25">
      <c r="A9" s="329" t="s">
        <v>110</v>
      </c>
      <c r="B9" s="329" t="s">
        <v>235</v>
      </c>
      <c r="C9" s="329" t="s">
        <v>92</v>
      </c>
      <c r="D9" s="329" t="s">
        <v>234</v>
      </c>
      <c r="E9" s="331" t="s">
        <v>110</v>
      </c>
      <c r="F9" s="330">
        <v>2332862428</v>
      </c>
      <c r="G9" s="330">
        <v>0</v>
      </c>
      <c r="H9" s="330">
        <v>0</v>
      </c>
      <c r="I9" s="330">
        <v>0</v>
      </c>
      <c r="J9" s="331">
        <v>0</v>
      </c>
      <c r="K9" s="331">
        <v>104581671</v>
      </c>
      <c r="L9" s="331">
        <v>104581671</v>
      </c>
      <c r="M9" s="330">
        <v>2332862428</v>
      </c>
      <c r="N9" s="331">
        <v>0</v>
      </c>
      <c r="O9" s="331">
        <v>1584828298</v>
      </c>
      <c r="P9" s="330">
        <v>1584828298</v>
      </c>
      <c r="Q9" s="331">
        <v>0</v>
      </c>
      <c r="R9" s="330">
        <v>748034130</v>
      </c>
      <c r="S9" s="331">
        <v>0</v>
      </c>
      <c r="T9" s="331">
        <v>1518865674.8800001</v>
      </c>
      <c r="U9" s="331">
        <v>1518865674.8800001</v>
      </c>
      <c r="V9" s="331">
        <v>813996753.12</v>
      </c>
      <c r="W9" s="330">
        <v>1219534671</v>
      </c>
      <c r="X9" s="331">
        <v>0</v>
      </c>
      <c r="Y9" s="331">
        <v>1200855971</v>
      </c>
      <c r="Z9" s="329">
        <v>1200855971</v>
      </c>
      <c r="AA9" s="381">
        <v>318009703.88</v>
      </c>
    </row>
    <row r="10" spans="1:28" ht="16.5" customHeight="1" x14ac:dyDescent="0.25">
      <c r="A10" s="357" t="s">
        <v>110</v>
      </c>
      <c r="B10" s="357" t="s">
        <v>233</v>
      </c>
      <c r="C10" s="357" t="s">
        <v>92</v>
      </c>
      <c r="D10" s="357" t="s">
        <v>232</v>
      </c>
      <c r="E10" s="358" t="s">
        <v>110</v>
      </c>
      <c r="F10" s="359">
        <v>1388561517</v>
      </c>
      <c r="G10" s="359">
        <v>0</v>
      </c>
      <c r="H10" s="359">
        <v>0</v>
      </c>
      <c r="I10" s="359">
        <v>0</v>
      </c>
      <c r="J10" s="358">
        <v>0</v>
      </c>
      <c r="K10" s="359">
        <v>47644671</v>
      </c>
      <c r="L10" s="358">
        <v>11638671</v>
      </c>
      <c r="M10" s="358">
        <v>1424567517</v>
      </c>
      <c r="N10" s="358">
        <v>0</v>
      </c>
      <c r="O10" s="358">
        <v>880313687</v>
      </c>
      <c r="P10" s="359">
        <v>880313687</v>
      </c>
      <c r="Q10" s="358">
        <v>0</v>
      </c>
      <c r="R10" s="358">
        <v>544253830</v>
      </c>
      <c r="S10" s="358">
        <v>0</v>
      </c>
      <c r="T10" s="358">
        <v>880313687</v>
      </c>
      <c r="U10" s="358">
        <v>880313687</v>
      </c>
      <c r="V10" s="358">
        <v>544253830</v>
      </c>
      <c r="W10" s="358">
        <v>880254027</v>
      </c>
      <c r="X10" s="358">
        <v>0</v>
      </c>
      <c r="Y10" s="358">
        <v>861575327</v>
      </c>
      <c r="Z10" s="357">
        <v>861575327</v>
      </c>
      <c r="AA10" s="381">
        <v>18738360</v>
      </c>
    </row>
    <row r="11" spans="1:28" ht="16.5" customHeight="1" x14ac:dyDescent="0.25">
      <c r="A11" s="357" t="s">
        <v>110</v>
      </c>
      <c r="B11" s="357" t="s">
        <v>231</v>
      </c>
      <c r="C11" s="357" t="s">
        <v>92</v>
      </c>
      <c r="D11" s="357" t="s">
        <v>230</v>
      </c>
      <c r="E11" s="358" t="s">
        <v>110</v>
      </c>
      <c r="F11" s="359">
        <v>1388561517</v>
      </c>
      <c r="G11" s="359">
        <v>0</v>
      </c>
      <c r="H11" s="359">
        <v>0</v>
      </c>
      <c r="I11" s="359">
        <v>0</v>
      </c>
      <c r="J11" s="358">
        <v>0</v>
      </c>
      <c r="K11" s="359">
        <v>47644671</v>
      </c>
      <c r="L11" s="358">
        <v>11638671</v>
      </c>
      <c r="M11" s="358">
        <v>1424567517</v>
      </c>
      <c r="N11" s="358">
        <v>0</v>
      </c>
      <c r="O11" s="358">
        <v>880313687</v>
      </c>
      <c r="P11" s="359">
        <v>880313687</v>
      </c>
      <c r="Q11" s="358">
        <v>0</v>
      </c>
      <c r="R11" s="358">
        <v>544253830</v>
      </c>
      <c r="S11" s="358">
        <v>0</v>
      </c>
      <c r="T11" s="358">
        <v>880313687</v>
      </c>
      <c r="U11" s="358">
        <v>880313687</v>
      </c>
      <c r="V11" s="358">
        <v>544253830</v>
      </c>
      <c r="W11" s="358">
        <v>880254027</v>
      </c>
      <c r="X11" s="358">
        <v>0</v>
      </c>
      <c r="Y11" s="358">
        <v>861575327</v>
      </c>
      <c r="Z11" s="357">
        <v>861575327</v>
      </c>
      <c r="AA11" s="381">
        <v>18738360</v>
      </c>
    </row>
    <row r="12" spans="1:28" ht="16.5" hidden="1" customHeight="1" x14ac:dyDescent="0.25">
      <c r="A12" s="357" t="s">
        <v>110</v>
      </c>
      <c r="B12" s="357" t="s">
        <v>229</v>
      </c>
      <c r="C12" s="357" t="s">
        <v>92</v>
      </c>
      <c r="D12" s="357" t="s">
        <v>228</v>
      </c>
      <c r="E12" s="358" t="s">
        <v>110</v>
      </c>
      <c r="F12" s="359">
        <v>986057546</v>
      </c>
      <c r="G12" s="359">
        <v>0</v>
      </c>
      <c r="H12" s="359">
        <v>0</v>
      </c>
      <c r="I12" s="359">
        <v>0</v>
      </c>
      <c r="J12" s="358">
        <v>0</v>
      </c>
      <c r="K12" s="359">
        <v>22850000</v>
      </c>
      <c r="L12" s="358">
        <v>11638671</v>
      </c>
      <c r="M12" s="358">
        <v>997268875</v>
      </c>
      <c r="N12" s="358">
        <v>0</v>
      </c>
      <c r="O12" s="358">
        <v>651502636</v>
      </c>
      <c r="P12" s="359">
        <v>651502636</v>
      </c>
      <c r="Q12" s="358">
        <v>0</v>
      </c>
      <c r="R12" s="358">
        <v>345766239</v>
      </c>
      <c r="S12" s="358">
        <v>0</v>
      </c>
      <c r="T12" s="358">
        <v>651502636</v>
      </c>
      <c r="U12" s="358">
        <v>651502636</v>
      </c>
      <c r="V12" s="358">
        <v>345766239</v>
      </c>
      <c r="W12" s="358">
        <v>651502636</v>
      </c>
      <c r="X12" s="358">
        <v>0</v>
      </c>
      <c r="Y12" s="358">
        <v>651502636</v>
      </c>
      <c r="Z12" s="357">
        <v>651502636</v>
      </c>
      <c r="AA12" s="382">
        <v>0</v>
      </c>
    </row>
    <row r="13" spans="1:28" ht="16.5" hidden="1" customHeight="1" x14ac:dyDescent="0.25">
      <c r="A13" s="357" t="s">
        <v>110</v>
      </c>
      <c r="B13" s="357" t="s">
        <v>227</v>
      </c>
      <c r="C13" s="357" t="s">
        <v>92</v>
      </c>
      <c r="D13" s="357" t="s">
        <v>226</v>
      </c>
      <c r="E13" s="358" t="s">
        <v>110</v>
      </c>
      <c r="F13" s="359">
        <v>976294600</v>
      </c>
      <c r="G13" s="359">
        <v>0</v>
      </c>
      <c r="H13" s="359">
        <v>0</v>
      </c>
      <c r="I13" s="359">
        <v>0</v>
      </c>
      <c r="J13" s="358">
        <v>0</v>
      </c>
      <c r="K13" s="359">
        <v>22540000</v>
      </c>
      <c r="L13" s="358">
        <v>11638671</v>
      </c>
      <c r="M13" s="358">
        <v>987195929</v>
      </c>
      <c r="N13" s="358">
        <v>0</v>
      </c>
      <c r="O13" s="358">
        <v>650137711</v>
      </c>
      <c r="P13" s="359">
        <v>650137711</v>
      </c>
      <c r="Q13" s="358">
        <v>0</v>
      </c>
      <c r="R13" s="358">
        <v>337058218</v>
      </c>
      <c r="S13" s="358">
        <v>0</v>
      </c>
      <c r="T13" s="358">
        <v>650137711</v>
      </c>
      <c r="U13" s="358">
        <v>650137711</v>
      </c>
      <c r="V13" s="358">
        <v>337058218</v>
      </c>
      <c r="W13" s="358">
        <v>650137711</v>
      </c>
      <c r="X13" s="358">
        <v>0</v>
      </c>
      <c r="Y13" s="358">
        <v>650137711</v>
      </c>
      <c r="Z13" s="357">
        <v>650137711</v>
      </c>
      <c r="AA13" s="382">
        <v>0</v>
      </c>
    </row>
    <row r="14" spans="1:28" ht="16.5" hidden="1" customHeight="1" x14ac:dyDescent="0.25">
      <c r="A14" s="357" t="s">
        <v>225</v>
      </c>
      <c r="B14" s="357" t="s">
        <v>224</v>
      </c>
      <c r="C14" s="357" t="s">
        <v>92</v>
      </c>
      <c r="D14" s="357" t="s">
        <v>223</v>
      </c>
      <c r="E14" s="358" t="s">
        <v>90</v>
      </c>
      <c r="F14" s="359">
        <v>775965124</v>
      </c>
      <c r="G14" s="359">
        <v>0</v>
      </c>
      <c r="H14" s="359">
        <v>0</v>
      </c>
      <c r="I14" s="359">
        <v>0</v>
      </c>
      <c r="J14" s="358">
        <v>0</v>
      </c>
      <c r="K14" s="359">
        <v>16220000</v>
      </c>
      <c r="L14" s="358">
        <v>11638671</v>
      </c>
      <c r="M14" s="358">
        <v>780546453</v>
      </c>
      <c r="N14" s="358">
        <v>0</v>
      </c>
      <c r="O14" s="358">
        <v>570301538</v>
      </c>
      <c r="P14" s="359">
        <v>570301538</v>
      </c>
      <c r="Q14" s="358">
        <v>0</v>
      </c>
      <c r="R14" s="358">
        <v>210244915</v>
      </c>
      <c r="S14" s="358">
        <v>0</v>
      </c>
      <c r="T14" s="358">
        <v>570301538</v>
      </c>
      <c r="U14" s="358">
        <v>570301538</v>
      </c>
      <c r="V14" s="358">
        <v>210244915</v>
      </c>
      <c r="W14" s="358">
        <v>570301538</v>
      </c>
      <c r="X14" s="358">
        <v>0</v>
      </c>
      <c r="Y14" s="358">
        <v>570301538</v>
      </c>
      <c r="Z14" s="357">
        <v>570301538</v>
      </c>
      <c r="AA14" s="382">
        <v>0</v>
      </c>
    </row>
    <row r="15" spans="1:28" ht="16.5" hidden="1" customHeight="1" x14ac:dyDescent="0.25">
      <c r="A15" s="357" t="s">
        <v>222</v>
      </c>
      <c r="B15" s="357" t="s">
        <v>221</v>
      </c>
      <c r="C15" s="357" t="s">
        <v>92</v>
      </c>
      <c r="D15" s="357" t="s">
        <v>220</v>
      </c>
      <c r="E15" s="358" t="s">
        <v>90</v>
      </c>
      <c r="F15" s="359">
        <v>66549782</v>
      </c>
      <c r="G15" s="359">
        <v>0</v>
      </c>
      <c r="H15" s="359">
        <v>0</v>
      </c>
      <c r="I15" s="359">
        <v>0</v>
      </c>
      <c r="J15" s="358">
        <v>0</v>
      </c>
      <c r="K15" s="359">
        <v>2100000</v>
      </c>
      <c r="L15" s="358">
        <v>0</v>
      </c>
      <c r="M15" s="358">
        <v>68649782</v>
      </c>
      <c r="N15" s="359">
        <v>0</v>
      </c>
      <c r="O15" s="358">
        <v>35972320</v>
      </c>
      <c r="P15" s="359">
        <v>35972320</v>
      </c>
      <c r="Q15" s="358">
        <v>0</v>
      </c>
      <c r="R15" s="358">
        <v>32677462</v>
      </c>
      <c r="S15" s="359">
        <v>0</v>
      </c>
      <c r="T15" s="358">
        <v>35972320</v>
      </c>
      <c r="U15" s="358">
        <v>35972320</v>
      </c>
      <c r="V15" s="358">
        <v>32677462</v>
      </c>
      <c r="W15" s="358">
        <v>35972320</v>
      </c>
      <c r="X15" s="359">
        <v>0</v>
      </c>
      <c r="Y15" s="358">
        <v>35972320</v>
      </c>
      <c r="Z15" s="357">
        <v>35972320</v>
      </c>
      <c r="AA15" s="382">
        <v>0</v>
      </c>
    </row>
    <row r="16" spans="1:28" ht="16.5" hidden="1" customHeight="1" x14ac:dyDescent="0.25">
      <c r="A16" s="357" t="s">
        <v>219</v>
      </c>
      <c r="B16" s="357" t="s">
        <v>218</v>
      </c>
      <c r="C16" s="357" t="s">
        <v>92</v>
      </c>
      <c r="D16" s="357" t="s">
        <v>217</v>
      </c>
      <c r="E16" s="358" t="s">
        <v>90</v>
      </c>
      <c r="F16" s="359">
        <v>22632315</v>
      </c>
      <c r="G16" s="359">
        <v>0</v>
      </c>
      <c r="H16" s="359">
        <v>0</v>
      </c>
      <c r="I16" s="359">
        <v>0</v>
      </c>
      <c r="J16" s="358">
        <v>0</v>
      </c>
      <c r="K16" s="359">
        <v>710000</v>
      </c>
      <c r="L16" s="358">
        <v>0</v>
      </c>
      <c r="M16" s="358">
        <v>23342315</v>
      </c>
      <c r="N16" s="358">
        <v>0</v>
      </c>
      <c r="O16" s="358">
        <v>13874080</v>
      </c>
      <c r="P16" s="359">
        <v>13874080</v>
      </c>
      <c r="Q16" s="358">
        <v>0</v>
      </c>
      <c r="R16" s="358">
        <v>9468235</v>
      </c>
      <c r="S16" s="358">
        <v>0</v>
      </c>
      <c r="T16" s="358">
        <v>13874080</v>
      </c>
      <c r="U16" s="358">
        <v>13874080</v>
      </c>
      <c r="V16" s="358">
        <v>9468235</v>
      </c>
      <c r="W16" s="358">
        <v>13874080</v>
      </c>
      <c r="X16" s="358">
        <v>0</v>
      </c>
      <c r="Y16" s="358">
        <v>13874080</v>
      </c>
      <c r="Z16" s="357">
        <v>13874080</v>
      </c>
      <c r="AA16" s="382">
        <v>0</v>
      </c>
    </row>
    <row r="17" spans="1:27" ht="16.5" hidden="1" customHeight="1" x14ac:dyDescent="0.25">
      <c r="A17" s="357" t="s">
        <v>110</v>
      </c>
      <c r="B17" s="357" t="s">
        <v>216</v>
      </c>
      <c r="C17" s="357" t="s">
        <v>92</v>
      </c>
      <c r="D17" s="357" t="s">
        <v>180</v>
      </c>
      <c r="E17" s="358" t="s">
        <v>110</v>
      </c>
      <c r="F17" s="359">
        <v>111147379</v>
      </c>
      <c r="G17" s="359">
        <v>0</v>
      </c>
      <c r="H17" s="359">
        <v>0</v>
      </c>
      <c r="I17" s="359">
        <v>0</v>
      </c>
      <c r="J17" s="358">
        <v>0</v>
      </c>
      <c r="K17" s="359">
        <v>3510000</v>
      </c>
      <c r="L17" s="358">
        <v>0</v>
      </c>
      <c r="M17" s="358">
        <v>114657379</v>
      </c>
      <c r="N17" s="358">
        <v>0</v>
      </c>
      <c r="O17" s="358">
        <v>29989773</v>
      </c>
      <c r="P17" s="359">
        <v>29989773</v>
      </c>
      <c r="Q17" s="358">
        <v>0</v>
      </c>
      <c r="R17" s="358">
        <v>84667606</v>
      </c>
      <c r="S17" s="358">
        <v>0</v>
      </c>
      <c r="T17" s="358">
        <v>29989773</v>
      </c>
      <c r="U17" s="358">
        <v>29989773</v>
      </c>
      <c r="V17" s="358">
        <v>84667606</v>
      </c>
      <c r="W17" s="358">
        <v>29989773</v>
      </c>
      <c r="X17" s="358">
        <v>0</v>
      </c>
      <c r="Y17" s="358">
        <v>29989773</v>
      </c>
      <c r="Z17" s="357">
        <v>29989773</v>
      </c>
      <c r="AA17" s="382">
        <v>0</v>
      </c>
    </row>
    <row r="18" spans="1:27" ht="16.5" hidden="1" customHeight="1" x14ac:dyDescent="0.25">
      <c r="A18" s="357" t="s">
        <v>215</v>
      </c>
      <c r="B18" s="357" t="s">
        <v>214</v>
      </c>
      <c r="C18" s="357" t="s">
        <v>92</v>
      </c>
      <c r="D18" s="357" t="s">
        <v>213</v>
      </c>
      <c r="E18" s="358" t="s">
        <v>90</v>
      </c>
      <c r="F18" s="359">
        <v>75099581</v>
      </c>
      <c r="G18" s="359">
        <v>0</v>
      </c>
      <c r="H18" s="359">
        <v>0</v>
      </c>
      <c r="I18" s="359">
        <v>0</v>
      </c>
      <c r="J18" s="358">
        <v>0</v>
      </c>
      <c r="K18" s="359">
        <v>2360000</v>
      </c>
      <c r="L18" s="358">
        <v>0</v>
      </c>
      <c r="M18" s="358">
        <v>77459581</v>
      </c>
      <c r="N18" s="358">
        <v>0</v>
      </c>
      <c r="O18" s="358">
        <v>10872905</v>
      </c>
      <c r="P18" s="359">
        <v>10872905</v>
      </c>
      <c r="Q18" s="358">
        <v>0</v>
      </c>
      <c r="R18" s="358">
        <v>66586676</v>
      </c>
      <c r="S18" s="358">
        <v>0</v>
      </c>
      <c r="T18" s="358">
        <v>10872905</v>
      </c>
      <c r="U18" s="358">
        <v>10872905</v>
      </c>
      <c r="V18" s="358">
        <v>66586676</v>
      </c>
      <c r="W18" s="358">
        <v>10872905</v>
      </c>
      <c r="X18" s="358">
        <v>0</v>
      </c>
      <c r="Y18" s="358">
        <v>10872905</v>
      </c>
      <c r="Z18" s="357">
        <v>10872905</v>
      </c>
      <c r="AA18" s="382">
        <v>0</v>
      </c>
    </row>
    <row r="19" spans="1:27" ht="16.5" hidden="1" customHeight="1" x14ac:dyDescent="0.25">
      <c r="A19" s="357" t="s">
        <v>416</v>
      </c>
      <c r="B19" s="357" t="s">
        <v>415</v>
      </c>
      <c r="C19" s="357" t="s">
        <v>92</v>
      </c>
      <c r="D19" s="357" t="s">
        <v>414</v>
      </c>
      <c r="E19" s="359" t="s">
        <v>413</v>
      </c>
      <c r="F19" s="359">
        <v>0</v>
      </c>
      <c r="G19" s="359">
        <v>0</v>
      </c>
      <c r="H19" s="359">
        <v>0</v>
      </c>
      <c r="I19" s="359">
        <v>0</v>
      </c>
      <c r="J19" s="358">
        <v>0</v>
      </c>
      <c r="K19" s="359">
        <v>10000000</v>
      </c>
      <c r="L19" s="358">
        <v>0</v>
      </c>
      <c r="M19" s="358">
        <v>10000000</v>
      </c>
      <c r="N19" s="359">
        <v>0</v>
      </c>
      <c r="O19" s="358">
        <v>1112562</v>
      </c>
      <c r="P19" s="359">
        <v>1112562</v>
      </c>
      <c r="Q19" s="358">
        <v>0</v>
      </c>
      <c r="R19" s="358">
        <v>8887438</v>
      </c>
      <c r="S19" s="359">
        <v>0</v>
      </c>
      <c r="T19" s="358">
        <v>1112562</v>
      </c>
      <c r="U19" s="358">
        <v>1112562</v>
      </c>
      <c r="V19" s="358">
        <v>8887438</v>
      </c>
      <c r="W19" s="358">
        <v>1112562</v>
      </c>
      <c r="X19" s="359">
        <v>0</v>
      </c>
      <c r="Y19" s="358">
        <v>1112562</v>
      </c>
      <c r="Z19" s="357">
        <v>1112562</v>
      </c>
      <c r="AA19" s="382">
        <v>0</v>
      </c>
    </row>
    <row r="20" spans="1:27" ht="16.5" hidden="1" customHeight="1" x14ac:dyDescent="0.25">
      <c r="A20" s="357" t="s">
        <v>212</v>
      </c>
      <c r="B20" s="357" t="s">
        <v>211</v>
      </c>
      <c r="C20" s="357" t="s">
        <v>92</v>
      </c>
      <c r="D20" s="357" t="s">
        <v>210</v>
      </c>
      <c r="E20" s="358" t="s">
        <v>90</v>
      </c>
      <c r="F20" s="359">
        <v>36047798</v>
      </c>
      <c r="G20" s="359">
        <v>0</v>
      </c>
      <c r="H20" s="359">
        <v>0</v>
      </c>
      <c r="I20" s="359">
        <v>0</v>
      </c>
      <c r="J20" s="358">
        <v>0</v>
      </c>
      <c r="K20" s="359">
        <v>1150000</v>
      </c>
      <c r="L20" s="358">
        <v>0</v>
      </c>
      <c r="M20" s="358">
        <v>37197798</v>
      </c>
      <c r="N20" s="358">
        <v>0</v>
      </c>
      <c r="O20" s="358">
        <v>19116868</v>
      </c>
      <c r="P20" s="359">
        <v>19116868</v>
      </c>
      <c r="Q20" s="358">
        <v>0</v>
      </c>
      <c r="R20" s="358">
        <v>18080930</v>
      </c>
      <c r="S20" s="358">
        <v>0</v>
      </c>
      <c r="T20" s="358">
        <v>19116868</v>
      </c>
      <c r="U20" s="358">
        <v>19116868</v>
      </c>
      <c r="V20" s="358">
        <v>18080930</v>
      </c>
      <c r="W20" s="358">
        <v>19116868</v>
      </c>
      <c r="X20" s="358">
        <v>0</v>
      </c>
      <c r="Y20" s="358">
        <v>19116868</v>
      </c>
      <c r="Z20" s="357">
        <v>19116868</v>
      </c>
      <c r="AA20" s="382">
        <v>0</v>
      </c>
    </row>
    <row r="21" spans="1:27" ht="16.5" hidden="1" customHeight="1" x14ac:dyDescent="0.25">
      <c r="A21" s="357" t="s">
        <v>209</v>
      </c>
      <c r="B21" s="357" t="s">
        <v>208</v>
      </c>
      <c r="C21" s="357" t="s">
        <v>92</v>
      </c>
      <c r="D21" s="357" t="s">
        <v>207</v>
      </c>
      <c r="E21" s="358" t="s">
        <v>90</v>
      </c>
      <c r="F21" s="359">
        <v>9762946</v>
      </c>
      <c r="G21" s="359">
        <v>0</v>
      </c>
      <c r="H21" s="359">
        <v>0</v>
      </c>
      <c r="I21" s="359">
        <v>0</v>
      </c>
      <c r="J21" s="358">
        <v>0</v>
      </c>
      <c r="K21" s="359">
        <v>310000</v>
      </c>
      <c r="L21" s="358">
        <v>0</v>
      </c>
      <c r="M21" s="358">
        <v>10072946</v>
      </c>
      <c r="N21" s="358">
        <v>0</v>
      </c>
      <c r="O21" s="358">
        <v>1364925</v>
      </c>
      <c r="P21" s="359">
        <v>1364925</v>
      </c>
      <c r="Q21" s="358">
        <v>0</v>
      </c>
      <c r="R21" s="358">
        <v>8708021</v>
      </c>
      <c r="S21" s="358">
        <v>0</v>
      </c>
      <c r="T21" s="358">
        <v>1364925</v>
      </c>
      <c r="U21" s="358">
        <v>1364925</v>
      </c>
      <c r="V21" s="358">
        <v>8708021</v>
      </c>
      <c r="W21" s="358">
        <v>1364925</v>
      </c>
      <c r="X21" s="358">
        <v>0</v>
      </c>
      <c r="Y21" s="358">
        <v>1364925</v>
      </c>
      <c r="Z21" s="357">
        <v>1364925</v>
      </c>
      <c r="AA21" s="382">
        <v>0</v>
      </c>
    </row>
    <row r="22" spans="1:27" ht="16.5" hidden="1" customHeight="1" x14ac:dyDescent="0.25">
      <c r="A22" s="357" t="s">
        <v>110</v>
      </c>
      <c r="B22" s="357" t="s">
        <v>206</v>
      </c>
      <c r="C22" s="357" t="s">
        <v>92</v>
      </c>
      <c r="D22" s="357" t="s">
        <v>205</v>
      </c>
      <c r="E22" s="358" t="s">
        <v>110</v>
      </c>
      <c r="F22" s="359">
        <v>335322951</v>
      </c>
      <c r="G22" s="359">
        <v>0</v>
      </c>
      <c r="H22" s="359">
        <v>0</v>
      </c>
      <c r="I22" s="359">
        <v>0</v>
      </c>
      <c r="J22" s="358">
        <v>0</v>
      </c>
      <c r="K22" s="359">
        <v>11360000</v>
      </c>
      <c r="L22" s="358">
        <v>0</v>
      </c>
      <c r="M22" s="358">
        <v>346682951</v>
      </c>
      <c r="N22" s="358">
        <v>0</v>
      </c>
      <c r="O22" s="358">
        <v>198910334</v>
      </c>
      <c r="P22" s="359">
        <v>198910334</v>
      </c>
      <c r="Q22" s="358">
        <v>0</v>
      </c>
      <c r="R22" s="358">
        <v>147772617</v>
      </c>
      <c r="S22" s="358">
        <v>0</v>
      </c>
      <c r="T22" s="358">
        <v>198910334</v>
      </c>
      <c r="U22" s="358">
        <v>198910334</v>
      </c>
      <c r="V22" s="358">
        <v>147772617</v>
      </c>
      <c r="W22" s="358">
        <v>198850674</v>
      </c>
      <c r="X22" s="358">
        <v>0</v>
      </c>
      <c r="Y22" s="358">
        <v>180171974</v>
      </c>
      <c r="Z22" s="357">
        <v>180171974</v>
      </c>
      <c r="AA22" s="381">
        <v>18738360</v>
      </c>
    </row>
    <row r="23" spans="1:27" ht="16.5" hidden="1" customHeight="1" x14ac:dyDescent="0.25">
      <c r="A23" s="357" t="s">
        <v>204</v>
      </c>
      <c r="B23" s="357" t="s">
        <v>203</v>
      </c>
      <c r="C23" s="357" t="s">
        <v>92</v>
      </c>
      <c r="D23" s="357" t="s">
        <v>202</v>
      </c>
      <c r="E23" s="358" t="s">
        <v>90</v>
      </c>
      <c r="F23" s="359">
        <v>95788061</v>
      </c>
      <c r="G23" s="359">
        <v>0</v>
      </c>
      <c r="H23" s="359">
        <v>0</v>
      </c>
      <c r="I23" s="359">
        <v>0</v>
      </c>
      <c r="J23" s="358">
        <v>0</v>
      </c>
      <c r="K23" s="359">
        <v>3050000</v>
      </c>
      <c r="L23" s="358">
        <v>0</v>
      </c>
      <c r="M23" s="358">
        <v>98838061</v>
      </c>
      <c r="N23" s="358">
        <v>0</v>
      </c>
      <c r="O23" s="358">
        <v>72043650</v>
      </c>
      <c r="P23" s="359">
        <v>72043650</v>
      </c>
      <c r="Q23" s="358">
        <v>0</v>
      </c>
      <c r="R23" s="358">
        <v>26794411</v>
      </c>
      <c r="S23" s="358">
        <v>0</v>
      </c>
      <c r="T23" s="358">
        <v>72043650</v>
      </c>
      <c r="U23" s="358">
        <v>72043650</v>
      </c>
      <c r="V23" s="358">
        <v>26794411</v>
      </c>
      <c r="W23" s="358">
        <v>72043650</v>
      </c>
      <c r="X23" s="358">
        <v>0</v>
      </c>
      <c r="Y23" s="358">
        <v>64822150</v>
      </c>
      <c r="Z23" s="357">
        <v>64822150</v>
      </c>
      <c r="AA23" s="381">
        <v>7221500</v>
      </c>
    </row>
    <row r="24" spans="1:27" ht="16.5" hidden="1" customHeight="1" x14ac:dyDescent="0.25">
      <c r="A24" s="357" t="s">
        <v>201</v>
      </c>
      <c r="B24" s="357" t="s">
        <v>200</v>
      </c>
      <c r="C24" s="357" t="s">
        <v>92</v>
      </c>
      <c r="D24" s="357" t="s">
        <v>199</v>
      </c>
      <c r="E24" s="358" t="s">
        <v>90</v>
      </c>
      <c r="F24" s="359">
        <v>67849877</v>
      </c>
      <c r="G24" s="359">
        <v>0</v>
      </c>
      <c r="H24" s="359">
        <v>0</v>
      </c>
      <c r="I24" s="359">
        <v>0</v>
      </c>
      <c r="J24" s="358">
        <v>0</v>
      </c>
      <c r="K24" s="359">
        <v>2160000</v>
      </c>
      <c r="L24" s="358">
        <v>0</v>
      </c>
      <c r="M24" s="358">
        <v>70009877</v>
      </c>
      <c r="N24" s="358">
        <v>0</v>
      </c>
      <c r="O24" s="358">
        <v>51029548</v>
      </c>
      <c r="P24" s="359">
        <v>51029548</v>
      </c>
      <c r="Q24" s="358">
        <v>0</v>
      </c>
      <c r="R24" s="358">
        <v>18980329</v>
      </c>
      <c r="S24" s="358">
        <v>0</v>
      </c>
      <c r="T24" s="358">
        <v>51029548</v>
      </c>
      <c r="U24" s="358">
        <v>51029548</v>
      </c>
      <c r="V24" s="358">
        <v>18980329</v>
      </c>
      <c r="W24" s="358">
        <v>51029548</v>
      </c>
      <c r="X24" s="358">
        <v>0</v>
      </c>
      <c r="Y24" s="358">
        <v>45914448</v>
      </c>
      <c r="Z24" s="357">
        <v>45914448</v>
      </c>
      <c r="AA24" s="381">
        <v>5115100</v>
      </c>
    </row>
    <row r="25" spans="1:27" ht="16.5" hidden="1" customHeight="1" x14ac:dyDescent="0.25">
      <c r="A25" s="357" t="s">
        <v>198</v>
      </c>
      <c r="B25" s="357" t="s">
        <v>197</v>
      </c>
      <c r="C25" s="357" t="s">
        <v>92</v>
      </c>
      <c r="D25" s="357" t="s">
        <v>196</v>
      </c>
      <c r="E25" s="358" t="s">
        <v>90</v>
      </c>
      <c r="F25" s="359">
        <v>81357880</v>
      </c>
      <c r="G25" s="359">
        <v>0</v>
      </c>
      <c r="H25" s="359">
        <v>0</v>
      </c>
      <c r="I25" s="359">
        <v>0</v>
      </c>
      <c r="J25" s="358">
        <v>0</v>
      </c>
      <c r="K25" s="359">
        <v>2560000</v>
      </c>
      <c r="L25" s="358">
        <v>0</v>
      </c>
      <c r="M25" s="358">
        <v>83917880</v>
      </c>
      <c r="N25" s="358">
        <v>0</v>
      </c>
      <c r="O25" s="358">
        <v>11374376</v>
      </c>
      <c r="P25" s="359">
        <v>11374376</v>
      </c>
      <c r="Q25" s="358">
        <v>0</v>
      </c>
      <c r="R25" s="358">
        <v>72543504</v>
      </c>
      <c r="S25" s="358">
        <v>0</v>
      </c>
      <c r="T25" s="358">
        <v>11374376</v>
      </c>
      <c r="U25" s="358">
        <v>11374376</v>
      </c>
      <c r="V25" s="358">
        <v>72543504</v>
      </c>
      <c r="W25" s="358">
        <v>11374376</v>
      </c>
      <c r="X25" s="358">
        <v>0</v>
      </c>
      <c r="Y25" s="358">
        <v>11374376</v>
      </c>
      <c r="Z25" s="357">
        <v>11374376</v>
      </c>
      <c r="AA25" s="382">
        <v>0</v>
      </c>
    </row>
    <row r="26" spans="1:27" ht="16.5" hidden="1" customHeight="1" x14ac:dyDescent="0.25">
      <c r="A26" s="357" t="s">
        <v>195</v>
      </c>
      <c r="B26" s="357" t="s">
        <v>194</v>
      </c>
      <c r="C26" s="357" t="s">
        <v>92</v>
      </c>
      <c r="D26" s="357" t="s">
        <v>193</v>
      </c>
      <c r="E26" s="358" t="s">
        <v>90</v>
      </c>
      <c r="F26" s="359">
        <v>38048157</v>
      </c>
      <c r="G26" s="359">
        <v>0</v>
      </c>
      <c r="H26" s="359">
        <v>0</v>
      </c>
      <c r="I26" s="359">
        <v>0</v>
      </c>
      <c r="J26" s="358">
        <v>0</v>
      </c>
      <c r="K26" s="359">
        <v>1312000</v>
      </c>
      <c r="L26" s="358">
        <v>0</v>
      </c>
      <c r="M26" s="358">
        <v>39360157</v>
      </c>
      <c r="N26" s="358">
        <v>0</v>
      </c>
      <c r="O26" s="358">
        <v>27325800</v>
      </c>
      <c r="P26" s="359">
        <v>27325800</v>
      </c>
      <c r="Q26" s="358">
        <v>0</v>
      </c>
      <c r="R26" s="358">
        <v>12034357</v>
      </c>
      <c r="S26" s="358">
        <v>0</v>
      </c>
      <c r="T26" s="358">
        <v>27325800</v>
      </c>
      <c r="U26" s="358">
        <v>27325800</v>
      </c>
      <c r="V26" s="358">
        <v>12034357</v>
      </c>
      <c r="W26" s="358">
        <v>27325800</v>
      </c>
      <c r="X26" s="358">
        <v>0</v>
      </c>
      <c r="Y26" s="358">
        <v>24637400</v>
      </c>
      <c r="Z26" s="357">
        <v>24637400</v>
      </c>
      <c r="AA26" s="381">
        <v>2688400</v>
      </c>
    </row>
    <row r="27" spans="1:27" ht="16.5" hidden="1" customHeight="1" x14ac:dyDescent="0.25">
      <c r="A27" s="357" t="s">
        <v>192</v>
      </c>
      <c r="B27" s="357" t="s">
        <v>191</v>
      </c>
      <c r="C27" s="357" t="s">
        <v>92</v>
      </c>
      <c r="D27" s="357" t="s">
        <v>190</v>
      </c>
      <c r="E27" s="358" t="s">
        <v>90</v>
      </c>
      <c r="F27" s="359">
        <v>4718781</v>
      </c>
      <c r="G27" s="359">
        <v>0</v>
      </c>
      <c r="H27" s="359">
        <v>0</v>
      </c>
      <c r="I27" s="359">
        <v>0</v>
      </c>
      <c r="J27" s="358">
        <v>0</v>
      </c>
      <c r="K27" s="359">
        <v>637000</v>
      </c>
      <c r="L27" s="358">
        <v>0</v>
      </c>
      <c r="M27" s="358">
        <v>5355781</v>
      </c>
      <c r="N27" s="358">
        <v>0</v>
      </c>
      <c r="O27" s="358">
        <v>2974060</v>
      </c>
      <c r="P27" s="359">
        <v>2974060</v>
      </c>
      <c r="Q27" s="358">
        <v>0</v>
      </c>
      <c r="R27" s="358">
        <v>2381721</v>
      </c>
      <c r="S27" s="358">
        <v>0</v>
      </c>
      <c r="T27" s="358">
        <v>2974060</v>
      </c>
      <c r="U27" s="358">
        <v>2974060</v>
      </c>
      <c r="V27" s="358">
        <v>2381721</v>
      </c>
      <c r="W27" s="358">
        <v>2914400</v>
      </c>
      <c r="X27" s="358">
        <v>0</v>
      </c>
      <c r="Y27" s="358">
        <v>2621600</v>
      </c>
      <c r="Z27" s="357">
        <v>2621600</v>
      </c>
      <c r="AA27" s="381">
        <v>352460</v>
      </c>
    </row>
    <row r="28" spans="1:27" ht="16.5" hidden="1" customHeight="1" x14ac:dyDescent="0.25">
      <c r="A28" s="357" t="s">
        <v>189</v>
      </c>
      <c r="B28" s="357" t="s">
        <v>188</v>
      </c>
      <c r="C28" s="357" t="s">
        <v>92</v>
      </c>
      <c r="D28" s="357" t="s">
        <v>187</v>
      </c>
      <c r="E28" s="358" t="s">
        <v>90</v>
      </c>
      <c r="F28" s="359">
        <v>28536117</v>
      </c>
      <c r="G28" s="359">
        <v>0</v>
      </c>
      <c r="H28" s="359">
        <v>0</v>
      </c>
      <c r="I28" s="359">
        <v>0</v>
      </c>
      <c r="J28" s="358">
        <v>0</v>
      </c>
      <c r="K28" s="359">
        <v>985000</v>
      </c>
      <c r="L28" s="358">
        <v>0</v>
      </c>
      <c r="M28" s="358">
        <v>29521117</v>
      </c>
      <c r="N28" s="358">
        <v>0</v>
      </c>
      <c r="O28" s="358">
        <v>20497300</v>
      </c>
      <c r="P28" s="359">
        <v>20497300</v>
      </c>
      <c r="Q28" s="358">
        <v>0</v>
      </c>
      <c r="R28" s="358">
        <v>9023817</v>
      </c>
      <c r="S28" s="358">
        <v>0</v>
      </c>
      <c r="T28" s="358">
        <v>20497300</v>
      </c>
      <c r="U28" s="358">
        <v>20497300</v>
      </c>
      <c r="V28" s="358">
        <v>9023817</v>
      </c>
      <c r="W28" s="358">
        <v>20497300</v>
      </c>
      <c r="X28" s="358">
        <v>0</v>
      </c>
      <c r="Y28" s="358">
        <v>18480800</v>
      </c>
      <c r="Z28" s="357">
        <v>18480800</v>
      </c>
      <c r="AA28" s="381">
        <v>2016500</v>
      </c>
    </row>
    <row r="29" spans="1:27" ht="16.5" hidden="1" customHeight="1" x14ac:dyDescent="0.25">
      <c r="A29" s="357" t="s">
        <v>186</v>
      </c>
      <c r="B29" s="357" t="s">
        <v>185</v>
      </c>
      <c r="C29" s="357" t="s">
        <v>92</v>
      </c>
      <c r="D29" s="357" t="s">
        <v>184</v>
      </c>
      <c r="E29" s="358" t="s">
        <v>90</v>
      </c>
      <c r="F29" s="359">
        <v>19024078</v>
      </c>
      <c r="G29" s="359">
        <v>0</v>
      </c>
      <c r="H29" s="359">
        <v>0</v>
      </c>
      <c r="I29" s="359">
        <v>0</v>
      </c>
      <c r="J29" s="358">
        <v>0</v>
      </c>
      <c r="K29" s="359">
        <v>656000</v>
      </c>
      <c r="L29" s="358">
        <v>0</v>
      </c>
      <c r="M29" s="358">
        <v>19680078</v>
      </c>
      <c r="N29" s="358">
        <v>0</v>
      </c>
      <c r="O29" s="358">
        <v>13665600</v>
      </c>
      <c r="P29" s="359">
        <v>13665600</v>
      </c>
      <c r="Q29" s="358">
        <v>0</v>
      </c>
      <c r="R29" s="358">
        <v>6014478</v>
      </c>
      <c r="S29" s="358">
        <v>0</v>
      </c>
      <c r="T29" s="358">
        <v>13665600</v>
      </c>
      <c r="U29" s="358">
        <v>13665600</v>
      </c>
      <c r="V29" s="358">
        <v>6014478</v>
      </c>
      <c r="W29" s="358">
        <v>13665600</v>
      </c>
      <c r="X29" s="358">
        <v>0</v>
      </c>
      <c r="Y29" s="358">
        <v>12321200</v>
      </c>
      <c r="Z29" s="357">
        <v>12321200</v>
      </c>
      <c r="AA29" s="381">
        <v>1344400</v>
      </c>
    </row>
    <row r="30" spans="1:27" ht="16.5" hidden="1" customHeight="1" x14ac:dyDescent="0.25">
      <c r="A30" s="357" t="s">
        <v>110</v>
      </c>
      <c r="B30" s="357" t="s">
        <v>183</v>
      </c>
      <c r="C30" s="357" t="s">
        <v>92</v>
      </c>
      <c r="D30" s="357" t="s">
        <v>182</v>
      </c>
      <c r="E30" s="358" t="s">
        <v>110</v>
      </c>
      <c r="F30" s="359">
        <v>67181020</v>
      </c>
      <c r="G30" s="359">
        <v>0</v>
      </c>
      <c r="H30" s="359">
        <v>0</v>
      </c>
      <c r="I30" s="359">
        <v>0</v>
      </c>
      <c r="J30" s="358">
        <v>0</v>
      </c>
      <c r="K30" s="359">
        <v>13434671</v>
      </c>
      <c r="L30" s="358">
        <v>0</v>
      </c>
      <c r="M30" s="358">
        <v>80615691</v>
      </c>
      <c r="N30" s="358">
        <v>0</v>
      </c>
      <c r="O30" s="358">
        <v>29900717</v>
      </c>
      <c r="P30" s="359">
        <v>29900717</v>
      </c>
      <c r="Q30" s="358">
        <v>0</v>
      </c>
      <c r="R30" s="358">
        <v>50714974</v>
      </c>
      <c r="S30" s="358">
        <v>0</v>
      </c>
      <c r="T30" s="358">
        <v>29900717</v>
      </c>
      <c r="U30" s="358">
        <v>29900717</v>
      </c>
      <c r="V30" s="358">
        <v>50714974</v>
      </c>
      <c r="W30" s="358">
        <v>29900717</v>
      </c>
      <c r="X30" s="358">
        <v>0</v>
      </c>
      <c r="Y30" s="358">
        <v>29900717</v>
      </c>
      <c r="Z30" s="357">
        <v>29900717</v>
      </c>
      <c r="AA30" s="382">
        <v>0</v>
      </c>
    </row>
    <row r="31" spans="1:27" ht="16.5" hidden="1" customHeight="1" x14ac:dyDescent="0.25">
      <c r="A31" s="357" t="s">
        <v>110</v>
      </c>
      <c r="B31" s="357" t="s">
        <v>181</v>
      </c>
      <c r="C31" s="357" t="s">
        <v>92</v>
      </c>
      <c r="D31" s="357" t="s">
        <v>180</v>
      </c>
      <c r="E31" s="358" t="s">
        <v>110</v>
      </c>
      <c r="F31" s="359">
        <v>67181020</v>
      </c>
      <c r="G31" s="359">
        <v>0</v>
      </c>
      <c r="H31" s="359">
        <v>0</v>
      </c>
      <c r="I31" s="359">
        <v>0</v>
      </c>
      <c r="J31" s="358">
        <v>0</v>
      </c>
      <c r="K31" s="359">
        <v>13434671</v>
      </c>
      <c r="L31" s="358">
        <v>0</v>
      </c>
      <c r="M31" s="358">
        <v>80615691</v>
      </c>
      <c r="N31" s="358">
        <v>0</v>
      </c>
      <c r="O31" s="358">
        <v>29900717</v>
      </c>
      <c r="P31" s="359">
        <v>29900717</v>
      </c>
      <c r="Q31" s="358">
        <v>0</v>
      </c>
      <c r="R31" s="358">
        <v>50714974</v>
      </c>
      <c r="S31" s="358">
        <v>0</v>
      </c>
      <c r="T31" s="358">
        <v>29900717</v>
      </c>
      <c r="U31" s="358">
        <v>29900717</v>
      </c>
      <c r="V31" s="358">
        <v>50714974</v>
      </c>
      <c r="W31" s="358">
        <v>29900717</v>
      </c>
      <c r="X31" s="358">
        <v>0</v>
      </c>
      <c r="Y31" s="358">
        <v>29900717</v>
      </c>
      <c r="Z31" s="357">
        <v>29900717</v>
      </c>
      <c r="AA31" s="382">
        <v>0</v>
      </c>
    </row>
    <row r="32" spans="1:27" ht="16.5" hidden="1" customHeight="1" x14ac:dyDescent="0.25">
      <c r="A32" s="357" t="s">
        <v>179</v>
      </c>
      <c r="B32" s="357" t="s">
        <v>178</v>
      </c>
      <c r="C32" s="357" t="s">
        <v>92</v>
      </c>
      <c r="D32" s="357" t="s">
        <v>177</v>
      </c>
      <c r="E32" s="358" t="s">
        <v>90</v>
      </c>
      <c r="F32" s="359">
        <v>52870104</v>
      </c>
      <c r="G32" s="359">
        <v>0</v>
      </c>
      <c r="H32" s="359">
        <v>0</v>
      </c>
      <c r="I32" s="359">
        <v>0</v>
      </c>
      <c r="J32" s="358">
        <v>0</v>
      </c>
      <c r="K32" s="359">
        <v>1660000</v>
      </c>
      <c r="L32" s="358">
        <v>0</v>
      </c>
      <c r="M32" s="358">
        <v>54530104</v>
      </c>
      <c r="N32" s="359">
        <v>0</v>
      </c>
      <c r="O32" s="358">
        <v>13208830</v>
      </c>
      <c r="P32" s="359">
        <v>13208830</v>
      </c>
      <c r="Q32" s="358">
        <v>0</v>
      </c>
      <c r="R32" s="358">
        <v>41321274</v>
      </c>
      <c r="S32" s="359">
        <v>0</v>
      </c>
      <c r="T32" s="358">
        <v>13208830</v>
      </c>
      <c r="U32" s="358">
        <v>13208830</v>
      </c>
      <c r="V32" s="358">
        <v>41321274</v>
      </c>
      <c r="W32" s="358">
        <v>13208830</v>
      </c>
      <c r="X32" s="359">
        <v>0</v>
      </c>
      <c r="Y32" s="358">
        <v>13208830</v>
      </c>
      <c r="Z32" s="357">
        <v>13208830</v>
      </c>
      <c r="AA32" s="382">
        <v>0</v>
      </c>
    </row>
    <row r="33" spans="1:27" ht="16.5" hidden="1" customHeight="1" x14ac:dyDescent="0.25">
      <c r="A33" s="357" t="s">
        <v>176</v>
      </c>
      <c r="B33" s="357" t="s">
        <v>175</v>
      </c>
      <c r="C33" s="357" t="s">
        <v>92</v>
      </c>
      <c r="D33" s="357" t="s">
        <v>174</v>
      </c>
      <c r="E33" s="358" t="s">
        <v>107</v>
      </c>
      <c r="F33" s="359">
        <v>10000000</v>
      </c>
      <c r="G33" s="359">
        <v>0</v>
      </c>
      <c r="H33" s="359">
        <v>0</v>
      </c>
      <c r="I33" s="359">
        <v>0</v>
      </c>
      <c r="J33" s="359">
        <v>0</v>
      </c>
      <c r="K33" s="359">
        <v>11638671</v>
      </c>
      <c r="L33" s="358">
        <v>0</v>
      </c>
      <c r="M33" s="359">
        <v>21638671</v>
      </c>
      <c r="N33" s="358">
        <v>0</v>
      </c>
      <c r="O33" s="358">
        <v>14396532</v>
      </c>
      <c r="P33" s="359">
        <v>14396532</v>
      </c>
      <c r="Q33" s="358">
        <v>0</v>
      </c>
      <c r="R33" s="359">
        <v>7242139</v>
      </c>
      <c r="S33" s="358">
        <v>0</v>
      </c>
      <c r="T33" s="358">
        <v>14396532</v>
      </c>
      <c r="U33" s="358">
        <v>14396532</v>
      </c>
      <c r="V33" s="358">
        <v>7242139</v>
      </c>
      <c r="W33" s="359">
        <v>14396532</v>
      </c>
      <c r="X33" s="358">
        <v>0</v>
      </c>
      <c r="Y33" s="358">
        <v>14396532</v>
      </c>
      <c r="Z33" s="357">
        <v>14396532</v>
      </c>
      <c r="AA33" s="382">
        <v>0</v>
      </c>
    </row>
    <row r="34" spans="1:27" ht="16.5" hidden="1" customHeight="1" x14ac:dyDescent="0.25">
      <c r="A34" s="357" t="s">
        <v>173</v>
      </c>
      <c r="B34" s="357" t="s">
        <v>172</v>
      </c>
      <c r="C34" s="357" t="s">
        <v>92</v>
      </c>
      <c r="D34" s="357" t="s">
        <v>171</v>
      </c>
      <c r="E34" s="358" t="s">
        <v>90</v>
      </c>
      <c r="F34" s="359">
        <v>4310916</v>
      </c>
      <c r="G34" s="359">
        <v>0</v>
      </c>
      <c r="H34" s="359">
        <v>0</v>
      </c>
      <c r="I34" s="359">
        <v>0</v>
      </c>
      <c r="J34" s="358">
        <v>0</v>
      </c>
      <c r="K34" s="359">
        <v>136000</v>
      </c>
      <c r="L34" s="358">
        <v>0</v>
      </c>
      <c r="M34" s="358">
        <v>4446916</v>
      </c>
      <c r="N34" s="358">
        <v>0</v>
      </c>
      <c r="O34" s="358">
        <v>2295355</v>
      </c>
      <c r="P34" s="359">
        <v>2295355</v>
      </c>
      <c r="Q34" s="358">
        <v>0</v>
      </c>
      <c r="R34" s="358">
        <v>2151561</v>
      </c>
      <c r="S34" s="358">
        <v>0</v>
      </c>
      <c r="T34" s="358">
        <v>2295355</v>
      </c>
      <c r="U34" s="358">
        <v>2295355</v>
      </c>
      <c r="V34" s="358">
        <v>2151561</v>
      </c>
      <c r="W34" s="358">
        <v>2295355</v>
      </c>
      <c r="X34" s="358">
        <v>0</v>
      </c>
      <c r="Y34" s="358">
        <v>2295355</v>
      </c>
      <c r="Z34" s="357">
        <v>2295355</v>
      </c>
      <c r="AA34" s="382">
        <v>0</v>
      </c>
    </row>
    <row r="35" spans="1:27" ht="16.5" customHeight="1" x14ac:dyDescent="0.25">
      <c r="A35" s="357" t="s">
        <v>110</v>
      </c>
      <c r="B35" s="357" t="s">
        <v>170</v>
      </c>
      <c r="C35" s="357" t="s">
        <v>92</v>
      </c>
      <c r="D35" s="357" t="s">
        <v>169</v>
      </c>
      <c r="E35" s="358" t="s">
        <v>110</v>
      </c>
      <c r="F35" s="359">
        <v>788491311</v>
      </c>
      <c r="G35" s="359">
        <v>0</v>
      </c>
      <c r="H35" s="359">
        <v>0</v>
      </c>
      <c r="I35" s="359">
        <v>0</v>
      </c>
      <c r="J35" s="358">
        <v>0</v>
      </c>
      <c r="K35" s="358">
        <v>51000000</v>
      </c>
      <c r="L35" s="358">
        <v>92943000</v>
      </c>
      <c r="M35" s="358">
        <v>746548311</v>
      </c>
      <c r="N35" s="358">
        <v>0</v>
      </c>
      <c r="O35" s="358">
        <v>656182066</v>
      </c>
      <c r="P35" s="359">
        <v>656182066</v>
      </c>
      <c r="Q35" s="358">
        <v>0</v>
      </c>
      <c r="R35" s="358">
        <v>90366245</v>
      </c>
      <c r="S35" s="358">
        <v>0</v>
      </c>
      <c r="T35" s="358">
        <v>590219442.88</v>
      </c>
      <c r="U35" s="358">
        <v>590219442.88</v>
      </c>
      <c r="V35" s="358">
        <v>156328868.12</v>
      </c>
      <c r="W35" s="358">
        <v>296432198</v>
      </c>
      <c r="X35" s="358">
        <v>0</v>
      </c>
      <c r="Y35" s="358">
        <v>296432198</v>
      </c>
      <c r="Z35" s="357">
        <v>296432198</v>
      </c>
      <c r="AA35" s="381">
        <v>293787244.88</v>
      </c>
    </row>
    <row r="36" spans="1:27" ht="16.5" hidden="1" customHeight="1" x14ac:dyDescent="0.25">
      <c r="A36" s="357" t="s">
        <v>110</v>
      </c>
      <c r="B36" s="357" t="s">
        <v>168</v>
      </c>
      <c r="C36" s="357" t="s">
        <v>92</v>
      </c>
      <c r="D36" s="357" t="s">
        <v>167</v>
      </c>
      <c r="E36" s="358" t="s">
        <v>110</v>
      </c>
      <c r="F36" s="359">
        <v>788491311</v>
      </c>
      <c r="G36" s="359">
        <v>0</v>
      </c>
      <c r="H36" s="359">
        <v>0</v>
      </c>
      <c r="I36" s="359">
        <v>0</v>
      </c>
      <c r="J36" s="358">
        <v>0</v>
      </c>
      <c r="K36" s="358">
        <v>51000000</v>
      </c>
      <c r="L36" s="358">
        <v>92943000</v>
      </c>
      <c r="M36" s="358">
        <v>746548311</v>
      </c>
      <c r="N36" s="358">
        <v>0</v>
      </c>
      <c r="O36" s="358">
        <v>656182066</v>
      </c>
      <c r="P36" s="359">
        <v>656182066</v>
      </c>
      <c r="Q36" s="358">
        <v>0</v>
      </c>
      <c r="R36" s="358">
        <v>90366245</v>
      </c>
      <c r="S36" s="358">
        <v>0</v>
      </c>
      <c r="T36" s="358">
        <v>590219442.88</v>
      </c>
      <c r="U36" s="358">
        <v>590219442.88</v>
      </c>
      <c r="V36" s="358">
        <v>156328868.12</v>
      </c>
      <c r="W36" s="358">
        <v>296432198</v>
      </c>
      <c r="X36" s="358">
        <v>0</v>
      </c>
      <c r="Y36" s="358">
        <v>296432198</v>
      </c>
      <c r="Z36" s="357">
        <v>296432198</v>
      </c>
      <c r="AA36" s="381">
        <v>293787244.88</v>
      </c>
    </row>
    <row r="37" spans="1:27" ht="16.5" hidden="1" customHeight="1" x14ac:dyDescent="0.25">
      <c r="A37" s="357" t="s">
        <v>110</v>
      </c>
      <c r="B37" s="357" t="s">
        <v>166</v>
      </c>
      <c r="C37" s="357" t="s">
        <v>92</v>
      </c>
      <c r="D37" s="357" t="s">
        <v>165</v>
      </c>
      <c r="E37" s="358" t="s">
        <v>110</v>
      </c>
      <c r="F37" s="359">
        <v>82118061</v>
      </c>
      <c r="G37" s="359">
        <v>0</v>
      </c>
      <c r="H37" s="359">
        <v>0</v>
      </c>
      <c r="I37" s="359">
        <v>0</v>
      </c>
      <c r="J37" s="358">
        <v>0</v>
      </c>
      <c r="K37" s="359">
        <v>15000000</v>
      </c>
      <c r="L37" s="358">
        <v>0</v>
      </c>
      <c r="M37" s="358">
        <v>97118061</v>
      </c>
      <c r="N37" s="358">
        <v>0</v>
      </c>
      <c r="O37" s="358">
        <v>85444551</v>
      </c>
      <c r="P37" s="359">
        <v>85444551</v>
      </c>
      <c r="Q37" s="358">
        <v>0</v>
      </c>
      <c r="R37" s="358">
        <v>11673510</v>
      </c>
      <c r="S37" s="358">
        <v>0</v>
      </c>
      <c r="T37" s="358">
        <v>52584727.880000003</v>
      </c>
      <c r="U37" s="358">
        <v>52584727.880000003</v>
      </c>
      <c r="V37" s="358">
        <v>44533333.119999997</v>
      </c>
      <c r="W37" s="358">
        <v>10920849</v>
      </c>
      <c r="X37" s="358">
        <v>0</v>
      </c>
      <c r="Y37" s="358">
        <v>10920849</v>
      </c>
      <c r="Z37" s="357">
        <v>10920849</v>
      </c>
      <c r="AA37" s="381">
        <v>41663878.880000003</v>
      </c>
    </row>
    <row r="38" spans="1:27" ht="16.5" hidden="1" customHeight="1" x14ac:dyDescent="0.25">
      <c r="A38" s="357" t="s">
        <v>164</v>
      </c>
      <c r="B38" s="357" t="s">
        <v>163</v>
      </c>
      <c r="C38" s="357" t="s">
        <v>92</v>
      </c>
      <c r="D38" s="357" t="s">
        <v>162</v>
      </c>
      <c r="E38" s="358" t="s">
        <v>90</v>
      </c>
      <c r="F38" s="359">
        <v>13118061</v>
      </c>
      <c r="G38" s="359">
        <v>0</v>
      </c>
      <c r="H38" s="359">
        <v>0</v>
      </c>
      <c r="I38" s="359">
        <v>0</v>
      </c>
      <c r="J38" s="359">
        <v>0</v>
      </c>
      <c r="K38" s="359">
        <v>0</v>
      </c>
      <c r="L38" s="358">
        <v>0</v>
      </c>
      <c r="M38" s="358">
        <v>13118061</v>
      </c>
      <c r="N38" s="359">
        <v>0</v>
      </c>
      <c r="O38" s="358">
        <v>10846472</v>
      </c>
      <c r="P38" s="359">
        <v>10846472</v>
      </c>
      <c r="Q38" s="358">
        <v>0</v>
      </c>
      <c r="R38" s="358">
        <v>2271589</v>
      </c>
      <c r="S38" s="359">
        <v>0</v>
      </c>
      <c r="T38" s="358">
        <v>10846472</v>
      </c>
      <c r="U38" s="358">
        <v>10846472</v>
      </c>
      <c r="V38" s="358">
        <v>2271589</v>
      </c>
      <c r="W38" s="358">
        <v>8059672</v>
      </c>
      <c r="X38" s="359">
        <v>0</v>
      </c>
      <c r="Y38" s="358">
        <v>8059672</v>
      </c>
      <c r="Z38" s="357">
        <v>8059672</v>
      </c>
      <c r="AA38" s="381">
        <v>2786800</v>
      </c>
    </row>
    <row r="39" spans="1:27" ht="16.5" hidden="1" customHeight="1" x14ac:dyDescent="0.25">
      <c r="A39" s="357" t="s">
        <v>161</v>
      </c>
      <c r="B39" s="357" t="s">
        <v>160</v>
      </c>
      <c r="C39" s="357" t="s">
        <v>92</v>
      </c>
      <c r="D39" s="357" t="s">
        <v>159</v>
      </c>
      <c r="E39" s="358" t="s">
        <v>90</v>
      </c>
      <c r="F39" s="359">
        <v>39000000</v>
      </c>
      <c r="G39" s="359">
        <v>0</v>
      </c>
      <c r="H39" s="359">
        <v>0</v>
      </c>
      <c r="I39" s="359">
        <v>0</v>
      </c>
      <c r="J39" s="358">
        <v>0</v>
      </c>
      <c r="K39" s="359">
        <v>15000000</v>
      </c>
      <c r="L39" s="358">
        <v>0</v>
      </c>
      <c r="M39" s="358">
        <v>54000000</v>
      </c>
      <c r="N39" s="358">
        <v>0</v>
      </c>
      <c r="O39" s="358">
        <v>45679177</v>
      </c>
      <c r="P39" s="359">
        <v>45679177</v>
      </c>
      <c r="Q39" s="358">
        <v>0</v>
      </c>
      <c r="R39" s="358">
        <v>8320823</v>
      </c>
      <c r="S39" s="359">
        <v>0</v>
      </c>
      <c r="T39" s="358">
        <v>28748265.879999999</v>
      </c>
      <c r="U39" s="358">
        <v>28748265.879999999</v>
      </c>
      <c r="V39" s="358">
        <v>25251734.120000001</v>
      </c>
      <c r="W39" s="359">
        <v>2861177</v>
      </c>
      <c r="X39" s="358">
        <v>0</v>
      </c>
      <c r="Y39" s="358">
        <v>2861177</v>
      </c>
      <c r="Z39" s="357">
        <v>2861177</v>
      </c>
      <c r="AA39" s="381">
        <v>25887088.879999999</v>
      </c>
    </row>
    <row r="40" spans="1:27" ht="16.5" hidden="1" customHeight="1" x14ac:dyDescent="0.25">
      <c r="A40" s="357" t="s">
        <v>158</v>
      </c>
      <c r="B40" s="357" t="s">
        <v>157</v>
      </c>
      <c r="C40" s="357" t="s">
        <v>92</v>
      </c>
      <c r="D40" s="357" t="s">
        <v>156</v>
      </c>
      <c r="E40" s="358" t="s">
        <v>90</v>
      </c>
      <c r="F40" s="359">
        <v>30000000</v>
      </c>
      <c r="G40" s="359">
        <v>0</v>
      </c>
      <c r="H40" s="359">
        <v>0</v>
      </c>
      <c r="I40" s="359">
        <v>0</v>
      </c>
      <c r="J40" s="359">
        <v>0</v>
      </c>
      <c r="K40" s="359">
        <v>0</v>
      </c>
      <c r="L40" s="358">
        <v>0</v>
      </c>
      <c r="M40" s="358">
        <v>30000000</v>
      </c>
      <c r="N40" s="358">
        <v>0</v>
      </c>
      <c r="O40" s="358">
        <v>28918902</v>
      </c>
      <c r="P40" s="359">
        <v>28918902</v>
      </c>
      <c r="Q40" s="358">
        <v>0</v>
      </c>
      <c r="R40" s="359">
        <v>1081098</v>
      </c>
      <c r="S40" s="358">
        <v>0</v>
      </c>
      <c r="T40" s="358">
        <v>12989990</v>
      </c>
      <c r="U40" s="358">
        <v>12989990</v>
      </c>
      <c r="V40" s="359">
        <v>17010010</v>
      </c>
      <c r="W40" s="359">
        <v>0</v>
      </c>
      <c r="X40" s="359">
        <v>0</v>
      </c>
      <c r="Y40" s="359">
        <v>0</v>
      </c>
      <c r="Z40" s="357">
        <v>0</v>
      </c>
      <c r="AA40" s="381">
        <v>12989990</v>
      </c>
    </row>
    <row r="41" spans="1:27" ht="16.5" hidden="1" customHeight="1" x14ac:dyDescent="0.25">
      <c r="A41" s="357" t="s">
        <v>110</v>
      </c>
      <c r="B41" s="357" t="s">
        <v>155</v>
      </c>
      <c r="C41" s="357" t="s">
        <v>92</v>
      </c>
      <c r="D41" s="357" t="s">
        <v>121</v>
      </c>
      <c r="E41" s="358" t="s">
        <v>110</v>
      </c>
      <c r="F41" s="359">
        <v>706373250</v>
      </c>
      <c r="G41" s="359">
        <v>0</v>
      </c>
      <c r="H41" s="359">
        <v>0</v>
      </c>
      <c r="I41" s="359">
        <v>0</v>
      </c>
      <c r="J41" s="358">
        <v>0</v>
      </c>
      <c r="K41" s="358">
        <v>36000000</v>
      </c>
      <c r="L41" s="358">
        <v>92943000</v>
      </c>
      <c r="M41" s="358">
        <v>649430250</v>
      </c>
      <c r="N41" s="358">
        <v>0</v>
      </c>
      <c r="O41" s="358">
        <v>570737515</v>
      </c>
      <c r="P41" s="359">
        <v>570737515</v>
      </c>
      <c r="Q41" s="358">
        <v>0</v>
      </c>
      <c r="R41" s="358">
        <v>78692735</v>
      </c>
      <c r="S41" s="358">
        <v>0</v>
      </c>
      <c r="T41" s="358">
        <v>537634715</v>
      </c>
      <c r="U41" s="358">
        <v>537634715</v>
      </c>
      <c r="V41" s="358">
        <v>111795535</v>
      </c>
      <c r="W41" s="358">
        <v>285511349</v>
      </c>
      <c r="X41" s="358">
        <v>0</v>
      </c>
      <c r="Y41" s="358">
        <v>285511349</v>
      </c>
      <c r="Z41" s="357">
        <v>285511349</v>
      </c>
      <c r="AA41" s="381">
        <v>252123366</v>
      </c>
    </row>
    <row r="42" spans="1:27" ht="16.5" hidden="1" customHeight="1" x14ac:dyDescent="0.25">
      <c r="A42" s="357" t="s">
        <v>154</v>
      </c>
      <c r="B42" s="357" t="s">
        <v>153</v>
      </c>
      <c r="C42" s="357" t="s">
        <v>92</v>
      </c>
      <c r="D42" s="357" t="s">
        <v>152</v>
      </c>
      <c r="E42" s="358" t="s">
        <v>90</v>
      </c>
      <c r="F42" s="359">
        <v>2476902</v>
      </c>
      <c r="G42" s="359">
        <v>0</v>
      </c>
      <c r="H42" s="359">
        <v>0</v>
      </c>
      <c r="I42" s="359">
        <v>0</v>
      </c>
      <c r="J42" s="359">
        <v>0</v>
      </c>
      <c r="K42" s="359">
        <v>0</v>
      </c>
      <c r="L42" s="358">
        <v>0</v>
      </c>
      <c r="M42" s="358">
        <v>2476902</v>
      </c>
      <c r="N42" s="359">
        <v>0</v>
      </c>
      <c r="O42" s="358">
        <v>2200000</v>
      </c>
      <c r="P42" s="359">
        <v>2200000</v>
      </c>
      <c r="Q42" s="358">
        <v>0</v>
      </c>
      <c r="R42" s="358">
        <v>276902</v>
      </c>
      <c r="S42" s="359">
        <v>0</v>
      </c>
      <c r="T42" s="358">
        <v>2200000</v>
      </c>
      <c r="U42" s="358">
        <v>2200000</v>
      </c>
      <c r="V42" s="358">
        <v>276902</v>
      </c>
      <c r="W42" s="358">
        <v>266333</v>
      </c>
      <c r="X42" s="359">
        <v>0</v>
      </c>
      <c r="Y42" s="358">
        <v>266333</v>
      </c>
      <c r="Z42" s="357">
        <v>266333</v>
      </c>
      <c r="AA42" s="381">
        <v>1933667</v>
      </c>
    </row>
    <row r="43" spans="1:27" ht="16.5" hidden="1" customHeight="1" x14ac:dyDescent="0.25">
      <c r="A43" s="357" t="s">
        <v>151</v>
      </c>
      <c r="B43" s="357" t="s">
        <v>150</v>
      </c>
      <c r="C43" s="357" t="s">
        <v>92</v>
      </c>
      <c r="D43" s="357" t="s">
        <v>149</v>
      </c>
      <c r="E43" s="358" t="s">
        <v>90</v>
      </c>
      <c r="F43" s="359">
        <v>357179873</v>
      </c>
      <c r="G43" s="359">
        <v>0</v>
      </c>
      <c r="H43" s="359">
        <v>0</v>
      </c>
      <c r="I43" s="359">
        <v>0</v>
      </c>
      <c r="J43" s="359">
        <v>0</v>
      </c>
      <c r="K43" s="358">
        <v>0</v>
      </c>
      <c r="L43" s="358">
        <v>10000000</v>
      </c>
      <c r="M43" s="358">
        <v>347179873</v>
      </c>
      <c r="N43" s="359">
        <v>0</v>
      </c>
      <c r="O43" s="358">
        <v>327191969</v>
      </c>
      <c r="P43" s="359">
        <v>327191969</v>
      </c>
      <c r="Q43" s="358">
        <v>0</v>
      </c>
      <c r="R43" s="358">
        <v>19987904</v>
      </c>
      <c r="S43" s="359">
        <v>0</v>
      </c>
      <c r="T43" s="358">
        <v>327191969</v>
      </c>
      <c r="U43" s="358">
        <v>327191969</v>
      </c>
      <c r="V43" s="358">
        <v>19987904</v>
      </c>
      <c r="W43" s="358">
        <v>105724636</v>
      </c>
      <c r="X43" s="359">
        <v>0</v>
      </c>
      <c r="Y43" s="358">
        <v>105724636</v>
      </c>
      <c r="Z43" s="357">
        <v>105724636</v>
      </c>
      <c r="AA43" s="381">
        <v>221467333</v>
      </c>
    </row>
    <row r="44" spans="1:27" ht="16.5" hidden="1" customHeight="1" x14ac:dyDescent="0.25">
      <c r="A44" s="357" t="s">
        <v>148</v>
      </c>
      <c r="B44" s="357" t="s">
        <v>147</v>
      </c>
      <c r="C44" s="357" t="s">
        <v>92</v>
      </c>
      <c r="D44" s="357" t="s">
        <v>146</v>
      </c>
      <c r="E44" s="358" t="s">
        <v>90</v>
      </c>
      <c r="F44" s="359">
        <v>74316475</v>
      </c>
      <c r="G44" s="359">
        <v>0</v>
      </c>
      <c r="H44" s="359">
        <v>0</v>
      </c>
      <c r="I44" s="359">
        <v>0</v>
      </c>
      <c r="J44" s="358">
        <v>0</v>
      </c>
      <c r="K44" s="359">
        <v>26000000</v>
      </c>
      <c r="L44" s="358">
        <v>0</v>
      </c>
      <c r="M44" s="358">
        <v>100316475</v>
      </c>
      <c r="N44" s="358">
        <v>0</v>
      </c>
      <c r="O44" s="358">
        <v>61010284</v>
      </c>
      <c r="P44" s="359">
        <v>61010284</v>
      </c>
      <c r="Q44" s="358">
        <v>0</v>
      </c>
      <c r="R44" s="358">
        <v>39306191</v>
      </c>
      <c r="S44" s="358">
        <v>0</v>
      </c>
      <c r="T44" s="358">
        <v>28582484</v>
      </c>
      <c r="U44" s="358">
        <v>28582484</v>
      </c>
      <c r="V44" s="358">
        <v>71733991</v>
      </c>
      <c r="W44" s="358">
        <v>23907818</v>
      </c>
      <c r="X44" s="358">
        <v>0</v>
      </c>
      <c r="Y44" s="358">
        <v>23907818</v>
      </c>
      <c r="Z44" s="357">
        <v>23907818</v>
      </c>
      <c r="AA44" s="381">
        <v>4674666</v>
      </c>
    </row>
    <row r="45" spans="1:27" ht="16.5" hidden="1" customHeight="1" x14ac:dyDescent="0.25">
      <c r="A45" s="357" t="s">
        <v>145</v>
      </c>
      <c r="B45" s="357" t="s">
        <v>144</v>
      </c>
      <c r="C45" s="357" t="s">
        <v>92</v>
      </c>
      <c r="D45" s="357" t="s">
        <v>111</v>
      </c>
      <c r="E45" s="358" t="s">
        <v>90</v>
      </c>
      <c r="F45" s="359">
        <v>272400000</v>
      </c>
      <c r="G45" s="359">
        <v>0</v>
      </c>
      <c r="H45" s="359">
        <v>0</v>
      </c>
      <c r="I45" s="359">
        <v>0</v>
      </c>
      <c r="J45" s="359">
        <v>0</v>
      </c>
      <c r="K45" s="358">
        <v>0</v>
      </c>
      <c r="L45" s="358">
        <v>82943000</v>
      </c>
      <c r="M45" s="358">
        <v>189457000</v>
      </c>
      <c r="N45" s="358">
        <v>0</v>
      </c>
      <c r="O45" s="358">
        <v>179222700</v>
      </c>
      <c r="P45" s="359">
        <v>179222700</v>
      </c>
      <c r="Q45" s="358">
        <v>0</v>
      </c>
      <c r="R45" s="358">
        <v>10234300</v>
      </c>
      <c r="S45" s="358">
        <v>0</v>
      </c>
      <c r="T45" s="358">
        <v>178547700</v>
      </c>
      <c r="U45" s="358">
        <v>178547700</v>
      </c>
      <c r="V45" s="358">
        <v>10909300</v>
      </c>
      <c r="W45" s="358">
        <v>154500000</v>
      </c>
      <c r="X45" s="358">
        <v>0</v>
      </c>
      <c r="Y45" s="358">
        <v>154500000</v>
      </c>
      <c r="Z45" s="357">
        <v>154500000</v>
      </c>
      <c r="AA45" s="381">
        <v>24047700</v>
      </c>
    </row>
    <row r="46" spans="1:27" ht="16.5" hidden="1" customHeight="1" x14ac:dyDescent="0.25">
      <c r="A46" s="357" t="s">
        <v>110</v>
      </c>
      <c r="B46" s="357" t="s">
        <v>143</v>
      </c>
      <c r="C46" s="357" t="s">
        <v>92</v>
      </c>
      <c r="D46" s="357" t="s">
        <v>142</v>
      </c>
      <c r="E46" s="358" t="s">
        <v>110</v>
      </c>
      <c r="F46" s="359">
        <v>139809600</v>
      </c>
      <c r="G46" s="359">
        <v>0</v>
      </c>
      <c r="H46" s="359">
        <v>0</v>
      </c>
      <c r="I46" s="359">
        <v>0</v>
      </c>
      <c r="J46" s="359">
        <v>0</v>
      </c>
      <c r="K46" s="359">
        <v>0</v>
      </c>
      <c r="L46" s="358">
        <v>0</v>
      </c>
      <c r="M46" s="358">
        <v>139809600</v>
      </c>
      <c r="N46" s="359">
        <v>0</v>
      </c>
      <c r="O46" s="358">
        <v>26396149</v>
      </c>
      <c r="P46" s="359">
        <v>26396149</v>
      </c>
      <c r="Q46" s="358">
        <v>0</v>
      </c>
      <c r="R46" s="358">
        <v>113413451</v>
      </c>
      <c r="S46" s="359">
        <v>0</v>
      </c>
      <c r="T46" s="358">
        <v>26396149</v>
      </c>
      <c r="U46" s="358">
        <v>26396149</v>
      </c>
      <c r="V46" s="358">
        <v>113413451</v>
      </c>
      <c r="W46" s="358">
        <v>26396149</v>
      </c>
      <c r="X46" s="359">
        <v>0</v>
      </c>
      <c r="Y46" s="358">
        <v>26396149</v>
      </c>
      <c r="Z46" s="357">
        <v>26396149</v>
      </c>
      <c r="AA46" s="382">
        <v>0</v>
      </c>
    </row>
    <row r="47" spans="1:27" ht="16.5" customHeight="1" x14ac:dyDescent="0.25">
      <c r="A47" s="357" t="s">
        <v>110</v>
      </c>
      <c r="B47" s="357" t="s">
        <v>141</v>
      </c>
      <c r="C47" s="357" t="s">
        <v>92</v>
      </c>
      <c r="D47" s="357" t="s">
        <v>140</v>
      </c>
      <c r="E47" s="358" t="s">
        <v>110</v>
      </c>
      <c r="F47" s="359">
        <v>139809600</v>
      </c>
      <c r="G47" s="359">
        <v>0</v>
      </c>
      <c r="H47" s="359">
        <v>0</v>
      </c>
      <c r="I47" s="359">
        <v>0</v>
      </c>
      <c r="J47" s="359">
        <v>0</v>
      </c>
      <c r="K47" s="359">
        <v>0</v>
      </c>
      <c r="L47" s="358">
        <v>0</v>
      </c>
      <c r="M47" s="358">
        <v>139809600</v>
      </c>
      <c r="N47" s="359">
        <v>0</v>
      </c>
      <c r="O47" s="358">
        <v>26396149</v>
      </c>
      <c r="P47" s="359">
        <v>26396149</v>
      </c>
      <c r="Q47" s="358">
        <v>0</v>
      </c>
      <c r="R47" s="358">
        <v>113413451</v>
      </c>
      <c r="S47" s="359">
        <v>0</v>
      </c>
      <c r="T47" s="358">
        <v>26396149</v>
      </c>
      <c r="U47" s="358">
        <v>26396149</v>
      </c>
      <c r="V47" s="358">
        <v>113413451</v>
      </c>
      <c r="W47" s="358">
        <v>26396149</v>
      </c>
      <c r="X47" s="359">
        <v>0</v>
      </c>
      <c r="Y47" s="358">
        <v>26396149</v>
      </c>
      <c r="Z47" s="357">
        <v>26396149</v>
      </c>
      <c r="AA47" s="382">
        <v>0</v>
      </c>
    </row>
    <row r="48" spans="1:27" ht="16.5" hidden="1" customHeight="1" x14ac:dyDescent="0.25">
      <c r="A48" s="357" t="s">
        <v>110</v>
      </c>
      <c r="B48" s="357" t="s">
        <v>139</v>
      </c>
      <c r="C48" s="357" t="s">
        <v>92</v>
      </c>
      <c r="D48" s="357" t="s">
        <v>138</v>
      </c>
      <c r="E48" s="358" t="s">
        <v>110</v>
      </c>
      <c r="F48" s="359">
        <v>139809600</v>
      </c>
      <c r="G48" s="359">
        <v>0</v>
      </c>
      <c r="H48" s="359">
        <v>0</v>
      </c>
      <c r="I48" s="359">
        <v>0</v>
      </c>
      <c r="J48" s="359">
        <v>0</v>
      </c>
      <c r="K48" s="359">
        <v>0</v>
      </c>
      <c r="L48" s="358">
        <v>0</v>
      </c>
      <c r="M48" s="358">
        <v>139809600</v>
      </c>
      <c r="N48" s="359">
        <v>0</v>
      </c>
      <c r="O48" s="358">
        <v>26396149</v>
      </c>
      <c r="P48" s="359">
        <v>26396149</v>
      </c>
      <c r="Q48" s="358">
        <v>0</v>
      </c>
      <c r="R48" s="358">
        <v>113413451</v>
      </c>
      <c r="S48" s="359">
        <v>0</v>
      </c>
      <c r="T48" s="358">
        <v>26396149</v>
      </c>
      <c r="U48" s="358">
        <v>26396149</v>
      </c>
      <c r="V48" s="358">
        <v>113413451</v>
      </c>
      <c r="W48" s="358">
        <v>26396149</v>
      </c>
      <c r="X48" s="359">
        <v>0</v>
      </c>
      <c r="Y48" s="358">
        <v>26396149</v>
      </c>
      <c r="Z48" s="357">
        <v>26396149</v>
      </c>
      <c r="AA48" s="382">
        <v>0</v>
      </c>
    </row>
    <row r="49" spans="1:27" ht="16.5" hidden="1" customHeight="1" x14ac:dyDescent="0.25">
      <c r="A49" s="357" t="s">
        <v>137</v>
      </c>
      <c r="B49" s="357" t="s">
        <v>135</v>
      </c>
      <c r="C49" s="357" t="s">
        <v>92</v>
      </c>
      <c r="D49" s="357" t="s">
        <v>134</v>
      </c>
      <c r="E49" s="358" t="s">
        <v>90</v>
      </c>
      <c r="F49" s="359">
        <v>119809609</v>
      </c>
      <c r="G49" s="359">
        <v>0</v>
      </c>
      <c r="H49" s="359">
        <v>0</v>
      </c>
      <c r="I49" s="359">
        <v>0</v>
      </c>
      <c r="J49" s="359">
        <v>0</v>
      </c>
      <c r="K49" s="359">
        <v>0</v>
      </c>
      <c r="L49" s="358">
        <v>0</v>
      </c>
      <c r="M49" s="358">
        <v>119809609</v>
      </c>
      <c r="N49" s="359">
        <v>0</v>
      </c>
      <c r="O49" s="358">
        <v>26396149</v>
      </c>
      <c r="P49" s="359">
        <v>26396149</v>
      </c>
      <c r="Q49" s="358">
        <v>0</v>
      </c>
      <c r="R49" s="358">
        <v>93413460</v>
      </c>
      <c r="S49" s="359">
        <v>0</v>
      </c>
      <c r="T49" s="358">
        <v>26396149</v>
      </c>
      <c r="U49" s="358">
        <v>26396149</v>
      </c>
      <c r="V49" s="358">
        <v>93413460</v>
      </c>
      <c r="W49" s="358">
        <v>26396149</v>
      </c>
      <c r="X49" s="359">
        <v>0</v>
      </c>
      <c r="Y49" s="358">
        <v>26396149</v>
      </c>
      <c r="Z49" s="357">
        <v>26396149</v>
      </c>
      <c r="AA49" s="382">
        <v>0</v>
      </c>
    </row>
    <row r="50" spans="1:27" ht="16.5" hidden="1" customHeight="1" x14ac:dyDescent="0.25">
      <c r="A50" s="357" t="s">
        <v>136</v>
      </c>
      <c r="B50" s="357" t="s">
        <v>135</v>
      </c>
      <c r="C50" s="357" t="s">
        <v>92</v>
      </c>
      <c r="D50" s="357" t="s">
        <v>134</v>
      </c>
      <c r="E50" s="358" t="s">
        <v>107</v>
      </c>
      <c r="F50" s="359">
        <v>19999991</v>
      </c>
      <c r="G50" s="359">
        <v>0</v>
      </c>
      <c r="H50" s="359">
        <v>0</v>
      </c>
      <c r="I50" s="359">
        <v>0</v>
      </c>
      <c r="J50" s="359">
        <v>0</v>
      </c>
      <c r="K50" s="359">
        <v>0</v>
      </c>
      <c r="L50" s="358">
        <v>0</v>
      </c>
      <c r="M50" s="359">
        <v>19999991</v>
      </c>
      <c r="N50" s="359">
        <v>0</v>
      </c>
      <c r="O50" s="359">
        <v>0</v>
      </c>
      <c r="P50" s="359">
        <v>0</v>
      </c>
      <c r="Q50" s="358">
        <v>0</v>
      </c>
      <c r="R50" s="359">
        <v>19999991</v>
      </c>
      <c r="S50" s="359">
        <v>0</v>
      </c>
      <c r="T50" s="359">
        <v>0</v>
      </c>
      <c r="U50" s="358">
        <v>0</v>
      </c>
      <c r="V50" s="359">
        <v>19999991</v>
      </c>
      <c r="W50" s="359">
        <v>0</v>
      </c>
      <c r="X50" s="359">
        <v>0</v>
      </c>
      <c r="Y50" s="359">
        <v>0</v>
      </c>
      <c r="Z50" s="357">
        <v>0</v>
      </c>
      <c r="AA50" s="382">
        <v>0</v>
      </c>
    </row>
    <row r="51" spans="1:27" ht="16.5" hidden="1" customHeight="1" x14ac:dyDescent="0.25">
      <c r="A51" s="357" t="s">
        <v>110</v>
      </c>
      <c r="B51" s="357" t="s">
        <v>133</v>
      </c>
      <c r="C51" s="357" t="s">
        <v>92</v>
      </c>
      <c r="D51" s="357" t="s">
        <v>132</v>
      </c>
      <c r="E51" s="358" t="s">
        <v>110</v>
      </c>
      <c r="F51" s="359">
        <v>16000000</v>
      </c>
      <c r="G51" s="359">
        <v>0</v>
      </c>
      <c r="H51" s="359">
        <v>0</v>
      </c>
      <c r="I51" s="359">
        <v>0</v>
      </c>
      <c r="J51" s="358">
        <v>0</v>
      </c>
      <c r="K51" s="359">
        <v>5937000</v>
      </c>
      <c r="L51" s="358">
        <v>0</v>
      </c>
      <c r="M51" s="358">
        <v>21937000</v>
      </c>
      <c r="N51" s="359">
        <v>0</v>
      </c>
      <c r="O51" s="358">
        <v>21936396</v>
      </c>
      <c r="P51" s="359">
        <v>21936396</v>
      </c>
      <c r="Q51" s="358">
        <v>0</v>
      </c>
      <c r="R51" s="358">
        <v>604</v>
      </c>
      <c r="S51" s="359">
        <v>0</v>
      </c>
      <c r="T51" s="358">
        <v>21936396</v>
      </c>
      <c r="U51" s="358">
        <v>21936396</v>
      </c>
      <c r="V51" s="358">
        <v>604</v>
      </c>
      <c r="W51" s="358">
        <v>16452297</v>
      </c>
      <c r="X51" s="358">
        <v>0</v>
      </c>
      <c r="Y51" s="358">
        <v>16452297</v>
      </c>
      <c r="Z51" s="357">
        <v>16452297</v>
      </c>
      <c r="AA51" s="381">
        <v>5484099</v>
      </c>
    </row>
    <row r="52" spans="1:27" ht="16.5" hidden="1" customHeight="1" x14ac:dyDescent="0.25">
      <c r="A52" s="357" t="s">
        <v>110</v>
      </c>
      <c r="B52" s="357" t="s">
        <v>131</v>
      </c>
      <c r="C52" s="357" t="s">
        <v>92</v>
      </c>
      <c r="D52" s="357" t="s">
        <v>130</v>
      </c>
      <c r="E52" s="358" t="s">
        <v>110</v>
      </c>
      <c r="F52" s="359">
        <v>16000000</v>
      </c>
      <c r="G52" s="359">
        <v>0</v>
      </c>
      <c r="H52" s="359">
        <v>0</v>
      </c>
      <c r="I52" s="359">
        <v>0</v>
      </c>
      <c r="J52" s="358">
        <v>0</v>
      </c>
      <c r="K52" s="359">
        <v>5937000</v>
      </c>
      <c r="L52" s="358">
        <v>0</v>
      </c>
      <c r="M52" s="358">
        <v>21937000</v>
      </c>
      <c r="N52" s="359">
        <v>0</v>
      </c>
      <c r="O52" s="358">
        <v>21936396</v>
      </c>
      <c r="P52" s="359">
        <v>21936396</v>
      </c>
      <c r="Q52" s="358">
        <v>0</v>
      </c>
      <c r="R52" s="358">
        <v>604</v>
      </c>
      <c r="S52" s="359">
        <v>0</v>
      </c>
      <c r="T52" s="358">
        <v>21936396</v>
      </c>
      <c r="U52" s="358">
        <v>21936396</v>
      </c>
      <c r="V52" s="358">
        <v>604</v>
      </c>
      <c r="W52" s="358">
        <v>16452297</v>
      </c>
      <c r="X52" s="358">
        <v>0</v>
      </c>
      <c r="Y52" s="358">
        <v>16452297</v>
      </c>
      <c r="Z52" s="357">
        <v>16452297</v>
      </c>
      <c r="AA52" s="381">
        <v>5484099</v>
      </c>
    </row>
    <row r="53" spans="1:27" ht="16.5" customHeight="1" x14ac:dyDescent="0.25">
      <c r="A53" s="357" t="s">
        <v>129</v>
      </c>
      <c r="B53" s="357" t="s">
        <v>128</v>
      </c>
      <c r="C53" s="357" t="s">
        <v>92</v>
      </c>
      <c r="D53" s="357" t="s">
        <v>127</v>
      </c>
      <c r="E53" s="358" t="s">
        <v>90</v>
      </c>
      <c r="F53" s="359">
        <v>16000000</v>
      </c>
      <c r="G53" s="359">
        <v>0</v>
      </c>
      <c r="H53" s="359">
        <v>0</v>
      </c>
      <c r="I53" s="359">
        <v>0</v>
      </c>
      <c r="J53" s="358">
        <v>0</v>
      </c>
      <c r="K53" s="359">
        <v>5937000</v>
      </c>
      <c r="L53" s="358">
        <v>0</v>
      </c>
      <c r="M53" s="358">
        <v>21937000</v>
      </c>
      <c r="N53" s="359">
        <v>0</v>
      </c>
      <c r="O53" s="358">
        <v>21936396</v>
      </c>
      <c r="P53" s="359">
        <v>21936396</v>
      </c>
      <c r="Q53" s="358">
        <v>0</v>
      </c>
      <c r="R53" s="358">
        <v>604</v>
      </c>
      <c r="S53" s="359">
        <v>0</v>
      </c>
      <c r="T53" s="358">
        <v>21936396</v>
      </c>
      <c r="U53" s="358">
        <v>21936396</v>
      </c>
      <c r="V53" s="358">
        <v>604</v>
      </c>
      <c r="W53" s="358">
        <v>16452297</v>
      </c>
      <c r="X53" s="358">
        <v>0</v>
      </c>
      <c r="Y53" s="358">
        <v>16452297</v>
      </c>
      <c r="Z53" s="357">
        <v>16452297</v>
      </c>
      <c r="AA53" s="381">
        <v>5484099</v>
      </c>
    </row>
    <row r="54" spans="1:27" ht="16.5" customHeight="1" x14ac:dyDescent="0.25">
      <c r="A54" s="360" t="s">
        <v>110</v>
      </c>
      <c r="B54" s="360" t="s">
        <v>126</v>
      </c>
      <c r="C54" s="360" t="s">
        <v>92</v>
      </c>
      <c r="D54" s="360" t="s">
        <v>125</v>
      </c>
      <c r="E54" s="361" t="s">
        <v>110</v>
      </c>
      <c r="F54" s="361">
        <v>2707137572</v>
      </c>
      <c r="G54" s="362">
        <v>3707326622.8200002</v>
      </c>
      <c r="H54" s="362">
        <v>0</v>
      </c>
      <c r="I54" s="362">
        <v>0</v>
      </c>
      <c r="J54" s="361">
        <v>0</v>
      </c>
      <c r="K54" s="361">
        <v>180013147</v>
      </c>
      <c r="L54" s="361">
        <v>180013147</v>
      </c>
      <c r="M54" s="361">
        <v>6414464194.8199997</v>
      </c>
      <c r="N54" s="361">
        <v>0</v>
      </c>
      <c r="O54" s="361">
        <v>4107729431</v>
      </c>
      <c r="P54" s="362">
        <v>4107729431</v>
      </c>
      <c r="Q54" s="361">
        <v>0</v>
      </c>
      <c r="R54" s="361">
        <v>2306734763.8200002</v>
      </c>
      <c r="S54" s="361">
        <v>0</v>
      </c>
      <c r="T54" s="361">
        <v>3923056717</v>
      </c>
      <c r="U54" s="361">
        <v>3923056717</v>
      </c>
      <c r="V54" s="361">
        <v>2491407477.8200002</v>
      </c>
      <c r="W54" s="361">
        <v>2375145693</v>
      </c>
      <c r="X54" s="361">
        <v>0</v>
      </c>
      <c r="Y54" s="361">
        <v>2365195694</v>
      </c>
      <c r="Z54" s="360">
        <v>2365195694</v>
      </c>
      <c r="AA54" s="381">
        <v>1557861023</v>
      </c>
    </row>
    <row r="55" spans="1:27" ht="16.5" hidden="1" customHeight="1" x14ac:dyDescent="0.25">
      <c r="A55" s="357" t="s">
        <v>110</v>
      </c>
      <c r="B55" s="357" t="s">
        <v>425</v>
      </c>
      <c r="C55" s="357" t="s">
        <v>92</v>
      </c>
      <c r="D55" s="357" t="s">
        <v>426</v>
      </c>
      <c r="E55" s="359" t="s">
        <v>110</v>
      </c>
      <c r="F55" s="358">
        <v>0</v>
      </c>
      <c r="G55" s="359">
        <v>220300000</v>
      </c>
      <c r="H55" s="359">
        <v>0</v>
      </c>
      <c r="I55" s="359">
        <v>0</v>
      </c>
      <c r="J55" s="359">
        <v>0</v>
      </c>
      <c r="K55" s="359">
        <v>0</v>
      </c>
      <c r="L55" s="358">
        <v>0</v>
      </c>
      <c r="M55" s="359">
        <v>220300000</v>
      </c>
      <c r="N55" s="358">
        <v>0</v>
      </c>
      <c r="O55" s="358">
        <v>52009233</v>
      </c>
      <c r="P55" s="359">
        <v>52009233</v>
      </c>
      <c r="Q55" s="358">
        <v>0</v>
      </c>
      <c r="R55" s="359">
        <v>168290767</v>
      </c>
      <c r="S55" s="359">
        <v>0</v>
      </c>
      <c r="T55" s="359">
        <v>0</v>
      </c>
      <c r="U55" s="358">
        <v>0</v>
      </c>
      <c r="V55" s="359">
        <v>220300000</v>
      </c>
      <c r="W55" s="359">
        <v>0</v>
      </c>
      <c r="X55" s="359">
        <v>0</v>
      </c>
      <c r="Y55" s="359">
        <v>0</v>
      </c>
      <c r="Z55" s="357">
        <v>0</v>
      </c>
      <c r="AA55" s="382">
        <v>0</v>
      </c>
    </row>
    <row r="56" spans="1:27" ht="16.5" hidden="1" customHeight="1" x14ac:dyDescent="0.25">
      <c r="A56" s="357" t="s">
        <v>110</v>
      </c>
      <c r="B56" s="357" t="s">
        <v>423</v>
      </c>
      <c r="C56" s="357" t="s">
        <v>92</v>
      </c>
      <c r="D56" s="357" t="s">
        <v>424</v>
      </c>
      <c r="E56" s="359" t="s">
        <v>110</v>
      </c>
      <c r="F56" s="358">
        <v>0</v>
      </c>
      <c r="G56" s="359">
        <v>220300000</v>
      </c>
      <c r="H56" s="359">
        <v>0</v>
      </c>
      <c r="I56" s="359">
        <v>0</v>
      </c>
      <c r="J56" s="359">
        <v>0</v>
      </c>
      <c r="K56" s="359">
        <v>0</v>
      </c>
      <c r="L56" s="358">
        <v>0</v>
      </c>
      <c r="M56" s="359">
        <v>220300000</v>
      </c>
      <c r="N56" s="358">
        <v>0</v>
      </c>
      <c r="O56" s="358">
        <v>52009233</v>
      </c>
      <c r="P56" s="359">
        <v>52009233</v>
      </c>
      <c r="Q56" s="358">
        <v>0</v>
      </c>
      <c r="R56" s="359">
        <v>168290767</v>
      </c>
      <c r="S56" s="359">
        <v>0</v>
      </c>
      <c r="T56" s="359">
        <v>0</v>
      </c>
      <c r="U56" s="358">
        <v>0</v>
      </c>
      <c r="V56" s="359">
        <v>220300000</v>
      </c>
      <c r="W56" s="359">
        <v>0</v>
      </c>
      <c r="X56" s="359">
        <v>0</v>
      </c>
      <c r="Y56" s="359">
        <v>0</v>
      </c>
      <c r="Z56" s="357">
        <v>0</v>
      </c>
      <c r="AA56" s="382">
        <v>0</v>
      </c>
    </row>
    <row r="57" spans="1:27" ht="34.5" customHeight="1" x14ac:dyDescent="0.25">
      <c r="A57" s="363" t="s">
        <v>427</v>
      </c>
      <c r="B57" s="363" t="s">
        <v>428</v>
      </c>
      <c r="C57" s="363" t="s">
        <v>92</v>
      </c>
      <c r="D57" s="363" t="s">
        <v>429</v>
      </c>
      <c r="E57" s="364" t="s">
        <v>430</v>
      </c>
      <c r="F57" s="365">
        <v>0</v>
      </c>
      <c r="G57" s="364">
        <v>150000000</v>
      </c>
      <c r="H57" s="364">
        <v>0</v>
      </c>
      <c r="I57" s="364">
        <v>0</v>
      </c>
      <c r="J57" s="364">
        <v>0</v>
      </c>
      <c r="K57" s="364">
        <v>0</v>
      </c>
      <c r="L57" s="365">
        <v>0</v>
      </c>
      <c r="M57" s="364">
        <v>150000000</v>
      </c>
      <c r="N57" s="364">
        <v>0</v>
      </c>
      <c r="O57" s="364">
        <v>0</v>
      </c>
      <c r="P57" s="364">
        <v>0</v>
      </c>
      <c r="Q57" s="365">
        <v>0</v>
      </c>
      <c r="R57" s="364">
        <v>150000000</v>
      </c>
      <c r="S57" s="364">
        <v>0</v>
      </c>
      <c r="T57" s="364">
        <v>0</v>
      </c>
      <c r="U57" s="365">
        <v>0</v>
      </c>
      <c r="V57" s="364">
        <v>150000000</v>
      </c>
      <c r="W57" s="364">
        <v>0</v>
      </c>
      <c r="X57" s="364">
        <v>0</v>
      </c>
      <c r="Y57" s="364">
        <v>0</v>
      </c>
      <c r="Z57" s="363">
        <v>0</v>
      </c>
      <c r="AA57" s="382">
        <v>0</v>
      </c>
    </row>
    <row r="58" spans="1:27" ht="28.5" customHeight="1" x14ac:dyDescent="0.25">
      <c r="A58" s="366" t="s">
        <v>431</v>
      </c>
      <c r="B58" s="366" t="s">
        <v>432</v>
      </c>
      <c r="C58" s="366" t="s">
        <v>92</v>
      </c>
      <c r="D58" s="366" t="s">
        <v>433</v>
      </c>
      <c r="E58" s="367" t="s">
        <v>430</v>
      </c>
      <c r="F58" s="368">
        <v>0</v>
      </c>
      <c r="G58" s="367">
        <v>70300000</v>
      </c>
      <c r="H58" s="367">
        <v>0</v>
      </c>
      <c r="I58" s="367">
        <v>0</v>
      </c>
      <c r="J58" s="367">
        <v>0</v>
      </c>
      <c r="K58" s="367">
        <v>0</v>
      </c>
      <c r="L58" s="368">
        <v>0</v>
      </c>
      <c r="M58" s="367">
        <v>70300000</v>
      </c>
      <c r="N58" s="368">
        <v>0</v>
      </c>
      <c r="O58" s="368">
        <v>52009233</v>
      </c>
      <c r="P58" s="367">
        <v>52009233</v>
      </c>
      <c r="Q58" s="368">
        <v>0</v>
      </c>
      <c r="R58" s="367">
        <v>18290767</v>
      </c>
      <c r="S58" s="367">
        <v>0</v>
      </c>
      <c r="T58" s="367">
        <v>0</v>
      </c>
      <c r="U58" s="368">
        <v>0</v>
      </c>
      <c r="V58" s="367">
        <v>70300000</v>
      </c>
      <c r="W58" s="367">
        <v>0</v>
      </c>
      <c r="X58" s="367">
        <v>0</v>
      </c>
      <c r="Y58" s="367">
        <v>0</v>
      </c>
      <c r="Z58" s="366">
        <v>0</v>
      </c>
      <c r="AA58" s="382">
        <v>0</v>
      </c>
    </row>
    <row r="59" spans="1:27" ht="16.5" hidden="1" customHeight="1" x14ac:dyDescent="0.25">
      <c r="A59" s="357" t="s">
        <v>110</v>
      </c>
      <c r="B59" s="357" t="s">
        <v>112</v>
      </c>
      <c r="C59" s="357" t="s">
        <v>92</v>
      </c>
      <c r="D59" s="357" t="s">
        <v>111</v>
      </c>
      <c r="E59" s="358" t="s">
        <v>110</v>
      </c>
      <c r="F59" s="358">
        <v>2312728657</v>
      </c>
      <c r="G59" s="359">
        <v>2218757872.8200002</v>
      </c>
      <c r="H59" s="359">
        <v>0</v>
      </c>
      <c r="I59" s="359">
        <v>0</v>
      </c>
      <c r="J59" s="358">
        <v>0</v>
      </c>
      <c r="K59" s="358">
        <v>96013147</v>
      </c>
      <c r="L59" s="358">
        <v>84000000</v>
      </c>
      <c r="M59" s="358">
        <v>4543499676.8199997</v>
      </c>
      <c r="N59" s="358">
        <v>0</v>
      </c>
      <c r="O59" s="358">
        <v>3481601486</v>
      </c>
      <c r="P59" s="359">
        <v>3481601486</v>
      </c>
      <c r="Q59" s="358">
        <v>0</v>
      </c>
      <c r="R59" s="358">
        <v>1061898190.8200001</v>
      </c>
      <c r="S59" s="358">
        <v>0</v>
      </c>
      <c r="T59" s="358">
        <v>3450731486</v>
      </c>
      <c r="U59" s="358">
        <v>3450731486</v>
      </c>
      <c r="V59" s="358">
        <v>1092768190.8199999</v>
      </c>
      <c r="W59" s="358">
        <v>2071212368</v>
      </c>
      <c r="X59" s="358">
        <v>0</v>
      </c>
      <c r="Y59" s="358">
        <v>2061262369</v>
      </c>
      <c r="Z59" s="357">
        <v>2061262369</v>
      </c>
      <c r="AA59" s="381">
        <v>1389469117</v>
      </c>
    </row>
    <row r="60" spans="1:27" ht="16.5" hidden="1" customHeight="1" x14ac:dyDescent="0.25">
      <c r="A60" s="357" t="s">
        <v>110</v>
      </c>
      <c r="B60" s="357" t="s">
        <v>434</v>
      </c>
      <c r="C60" s="357" t="s">
        <v>92</v>
      </c>
      <c r="D60" s="357" t="s">
        <v>435</v>
      </c>
      <c r="E60" s="359" t="s">
        <v>110</v>
      </c>
      <c r="F60" s="358">
        <v>0</v>
      </c>
      <c r="G60" s="359">
        <v>940000000</v>
      </c>
      <c r="H60" s="359">
        <v>0</v>
      </c>
      <c r="I60" s="359">
        <v>0</v>
      </c>
      <c r="J60" s="359">
        <v>0</v>
      </c>
      <c r="K60" s="359">
        <v>0</v>
      </c>
      <c r="L60" s="358">
        <v>0</v>
      </c>
      <c r="M60" s="359">
        <v>940000000</v>
      </c>
      <c r="N60" s="359">
        <v>0</v>
      </c>
      <c r="O60" s="359">
        <v>0</v>
      </c>
      <c r="P60" s="359">
        <v>0</v>
      </c>
      <c r="Q60" s="358">
        <v>0</v>
      </c>
      <c r="R60" s="359">
        <v>940000000</v>
      </c>
      <c r="S60" s="359">
        <v>0</v>
      </c>
      <c r="T60" s="359">
        <v>0</v>
      </c>
      <c r="U60" s="358">
        <v>0</v>
      </c>
      <c r="V60" s="359">
        <v>940000000</v>
      </c>
      <c r="W60" s="359">
        <v>0</v>
      </c>
      <c r="X60" s="359">
        <v>0</v>
      </c>
      <c r="Y60" s="359">
        <v>0</v>
      </c>
      <c r="Z60" s="357">
        <v>0</v>
      </c>
      <c r="AA60" s="382">
        <v>0</v>
      </c>
    </row>
    <row r="61" spans="1:27" ht="16.5" hidden="1" customHeight="1" x14ac:dyDescent="0.25">
      <c r="A61" s="357" t="s">
        <v>110</v>
      </c>
      <c r="B61" s="357" t="s">
        <v>436</v>
      </c>
      <c r="C61" s="357" t="s">
        <v>92</v>
      </c>
      <c r="D61" s="357" t="s">
        <v>437</v>
      </c>
      <c r="E61" s="359" t="s">
        <v>110</v>
      </c>
      <c r="F61" s="358">
        <v>0</v>
      </c>
      <c r="G61" s="359">
        <v>940000000</v>
      </c>
      <c r="H61" s="359">
        <v>0</v>
      </c>
      <c r="I61" s="359">
        <v>0</v>
      </c>
      <c r="J61" s="359">
        <v>0</v>
      </c>
      <c r="K61" s="359">
        <v>0</v>
      </c>
      <c r="L61" s="358">
        <v>0</v>
      </c>
      <c r="M61" s="359">
        <v>940000000</v>
      </c>
      <c r="N61" s="359">
        <v>0</v>
      </c>
      <c r="O61" s="359">
        <v>0</v>
      </c>
      <c r="P61" s="359">
        <v>0</v>
      </c>
      <c r="Q61" s="358">
        <v>0</v>
      </c>
      <c r="R61" s="359">
        <v>940000000</v>
      </c>
      <c r="S61" s="359">
        <v>0</v>
      </c>
      <c r="T61" s="359">
        <v>0</v>
      </c>
      <c r="U61" s="358">
        <v>0</v>
      </c>
      <c r="V61" s="359">
        <v>940000000</v>
      </c>
      <c r="W61" s="359">
        <v>0</v>
      </c>
      <c r="X61" s="359">
        <v>0</v>
      </c>
      <c r="Y61" s="359">
        <v>0</v>
      </c>
      <c r="Z61" s="357">
        <v>0</v>
      </c>
      <c r="AA61" s="382">
        <v>0</v>
      </c>
    </row>
    <row r="62" spans="1:27" ht="16.5" hidden="1" customHeight="1" x14ac:dyDescent="0.25">
      <c r="A62" s="357" t="s">
        <v>110</v>
      </c>
      <c r="B62" s="357" t="s">
        <v>438</v>
      </c>
      <c r="C62" s="357" t="s">
        <v>92</v>
      </c>
      <c r="D62" s="357" t="s">
        <v>439</v>
      </c>
      <c r="E62" s="359" t="s">
        <v>110</v>
      </c>
      <c r="F62" s="358">
        <v>0</v>
      </c>
      <c r="G62" s="359">
        <v>940000000</v>
      </c>
      <c r="H62" s="359">
        <v>0</v>
      </c>
      <c r="I62" s="359">
        <v>0</v>
      </c>
      <c r="J62" s="359">
        <v>0</v>
      </c>
      <c r="K62" s="359">
        <v>0</v>
      </c>
      <c r="L62" s="358">
        <v>0</v>
      </c>
      <c r="M62" s="359">
        <v>940000000</v>
      </c>
      <c r="N62" s="359">
        <v>0</v>
      </c>
      <c r="O62" s="359">
        <v>0</v>
      </c>
      <c r="P62" s="359">
        <v>0</v>
      </c>
      <c r="Q62" s="358">
        <v>0</v>
      </c>
      <c r="R62" s="359">
        <v>940000000</v>
      </c>
      <c r="S62" s="359">
        <v>0</v>
      </c>
      <c r="T62" s="359">
        <v>0</v>
      </c>
      <c r="U62" s="358">
        <v>0</v>
      </c>
      <c r="V62" s="359">
        <v>940000000</v>
      </c>
      <c r="W62" s="359">
        <v>0</v>
      </c>
      <c r="X62" s="359">
        <v>0</v>
      </c>
      <c r="Y62" s="359">
        <v>0</v>
      </c>
      <c r="Z62" s="357">
        <v>0</v>
      </c>
      <c r="AA62" s="382">
        <v>0</v>
      </c>
    </row>
    <row r="63" spans="1:27" ht="16.5" hidden="1" customHeight="1" x14ac:dyDescent="0.25">
      <c r="A63" s="357" t="s">
        <v>110</v>
      </c>
      <c r="B63" s="357" t="s">
        <v>124</v>
      </c>
      <c r="C63" s="357" t="s">
        <v>92</v>
      </c>
      <c r="D63" s="357" t="s">
        <v>123</v>
      </c>
      <c r="E63" s="358" t="s">
        <v>110</v>
      </c>
      <c r="F63" s="358">
        <v>2707137572</v>
      </c>
      <c r="G63" s="359">
        <v>2767326622.8200002</v>
      </c>
      <c r="H63" s="359">
        <v>0</v>
      </c>
      <c r="I63" s="359">
        <v>0</v>
      </c>
      <c r="J63" s="358">
        <v>0</v>
      </c>
      <c r="K63" s="358">
        <v>180013147</v>
      </c>
      <c r="L63" s="358">
        <v>180013147</v>
      </c>
      <c r="M63" s="358">
        <v>5474464194.8199997</v>
      </c>
      <c r="N63" s="358">
        <v>0</v>
      </c>
      <c r="O63" s="358">
        <v>4107729431</v>
      </c>
      <c r="P63" s="359">
        <v>4107729431</v>
      </c>
      <c r="Q63" s="358">
        <v>0</v>
      </c>
      <c r="R63" s="358">
        <v>1366734763.8199999</v>
      </c>
      <c r="S63" s="358">
        <v>0</v>
      </c>
      <c r="T63" s="358">
        <v>3923056717</v>
      </c>
      <c r="U63" s="358">
        <v>3923056717</v>
      </c>
      <c r="V63" s="358">
        <v>1551407477.8199999</v>
      </c>
      <c r="W63" s="358">
        <v>2375145693</v>
      </c>
      <c r="X63" s="358">
        <v>0</v>
      </c>
      <c r="Y63" s="358">
        <v>2365195694</v>
      </c>
      <c r="Z63" s="357">
        <v>2365195694</v>
      </c>
      <c r="AA63" s="381">
        <v>1557861023</v>
      </c>
    </row>
    <row r="64" spans="1:27" ht="16.5" customHeight="1" x14ac:dyDescent="0.25">
      <c r="A64" s="369" t="s">
        <v>440</v>
      </c>
      <c r="B64" s="369" t="s">
        <v>441</v>
      </c>
      <c r="C64" s="369" t="s">
        <v>92</v>
      </c>
      <c r="D64" s="369" t="s">
        <v>442</v>
      </c>
      <c r="E64" s="370" t="s">
        <v>430</v>
      </c>
      <c r="F64" s="371">
        <v>0</v>
      </c>
      <c r="G64" s="370">
        <v>940000000</v>
      </c>
      <c r="H64" s="370">
        <v>0</v>
      </c>
      <c r="I64" s="370">
        <v>0</v>
      </c>
      <c r="J64" s="370">
        <v>0</v>
      </c>
      <c r="K64" s="370">
        <v>0</v>
      </c>
      <c r="L64" s="371">
        <v>0</v>
      </c>
      <c r="M64" s="370">
        <v>940000000</v>
      </c>
      <c r="N64" s="370">
        <v>0</v>
      </c>
      <c r="O64" s="370">
        <v>0</v>
      </c>
      <c r="P64" s="370">
        <v>0</v>
      </c>
      <c r="Q64" s="371">
        <v>0</v>
      </c>
      <c r="R64" s="370">
        <v>940000000</v>
      </c>
      <c r="S64" s="370">
        <v>0</v>
      </c>
      <c r="T64" s="370">
        <v>0</v>
      </c>
      <c r="U64" s="371">
        <v>0</v>
      </c>
      <c r="V64" s="370">
        <v>940000000</v>
      </c>
      <c r="W64" s="370">
        <v>0</v>
      </c>
      <c r="X64" s="370">
        <v>0</v>
      </c>
      <c r="Y64" s="370">
        <v>0</v>
      </c>
      <c r="Z64" s="369">
        <v>0</v>
      </c>
      <c r="AA64" s="382">
        <v>0</v>
      </c>
    </row>
    <row r="65" spans="1:27" ht="16.5" hidden="1" customHeight="1" x14ac:dyDescent="0.25">
      <c r="A65" s="357" t="s">
        <v>110</v>
      </c>
      <c r="B65" s="357" t="s">
        <v>122</v>
      </c>
      <c r="C65" s="357" t="s">
        <v>92</v>
      </c>
      <c r="D65" s="357" t="s">
        <v>121</v>
      </c>
      <c r="E65" s="358" t="s">
        <v>110</v>
      </c>
      <c r="F65" s="358">
        <v>2707137572</v>
      </c>
      <c r="G65" s="359">
        <v>2547026622.8200002</v>
      </c>
      <c r="H65" s="359">
        <v>0</v>
      </c>
      <c r="I65" s="359">
        <v>0</v>
      </c>
      <c r="J65" s="358">
        <v>0</v>
      </c>
      <c r="K65" s="358">
        <v>180013147</v>
      </c>
      <c r="L65" s="358">
        <v>180013147</v>
      </c>
      <c r="M65" s="358">
        <v>5254164194.8199997</v>
      </c>
      <c r="N65" s="358">
        <v>0</v>
      </c>
      <c r="O65" s="358">
        <v>4055720198</v>
      </c>
      <c r="P65" s="359">
        <v>4055720198</v>
      </c>
      <c r="Q65" s="358">
        <v>0</v>
      </c>
      <c r="R65" s="358">
        <v>1198443996.8199999</v>
      </c>
      <c r="S65" s="358">
        <v>0</v>
      </c>
      <c r="T65" s="358">
        <v>3923056717</v>
      </c>
      <c r="U65" s="358">
        <v>3923056717</v>
      </c>
      <c r="V65" s="358">
        <v>1331107477.8199999</v>
      </c>
      <c r="W65" s="358">
        <v>2375145693</v>
      </c>
      <c r="X65" s="358">
        <v>0</v>
      </c>
      <c r="Y65" s="358">
        <v>2365195694</v>
      </c>
      <c r="Z65" s="357">
        <v>2365195694</v>
      </c>
      <c r="AA65" s="381">
        <v>1557861023</v>
      </c>
    </row>
    <row r="66" spans="1:27" ht="42" customHeight="1" x14ac:dyDescent="0.25">
      <c r="A66" s="366" t="s">
        <v>120</v>
      </c>
      <c r="B66" s="366" t="s">
        <v>119</v>
      </c>
      <c r="C66" s="366" t="s">
        <v>92</v>
      </c>
      <c r="D66" s="366" t="s">
        <v>118</v>
      </c>
      <c r="E66" s="368" t="s">
        <v>90</v>
      </c>
      <c r="F66" s="368">
        <v>62800427</v>
      </c>
      <c r="G66" s="367">
        <v>150000000</v>
      </c>
      <c r="H66" s="367">
        <v>0</v>
      </c>
      <c r="I66" s="367">
        <v>0</v>
      </c>
      <c r="J66" s="367">
        <v>0</v>
      </c>
      <c r="K66" s="368">
        <v>0</v>
      </c>
      <c r="L66" s="368">
        <v>23000000</v>
      </c>
      <c r="M66" s="368">
        <v>189800427</v>
      </c>
      <c r="N66" s="368">
        <v>0</v>
      </c>
      <c r="O66" s="368">
        <v>116374673</v>
      </c>
      <c r="P66" s="367">
        <v>116374673</v>
      </c>
      <c r="Q66" s="368">
        <v>0</v>
      </c>
      <c r="R66" s="368">
        <v>73425754</v>
      </c>
      <c r="S66" s="368">
        <v>0</v>
      </c>
      <c r="T66" s="368">
        <v>34561340</v>
      </c>
      <c r="U66" s="368">
        <v>34561340</v>
      </c>
      <c r="V66" s="368">
        <v>155239087</v>
      </c>
      <c r="W66" s="368">
        <v>34561340</v>
      </c>
      <c r="X66" s="368">
        <v>0</v>
      </c>
      <c r="Y66" s="368">
        <v>34561340</v>
      </c>
      <c r="Z66" s="366">
        <v>34561340</v>
      </c>
      <c r="AA66" s="382">
        <v>0</v>
      </c>
    </row>
    <row r="67" spans="1:27" ht="40.5" customHeight="1" x14ac:dyDescent="0.25">
      <c r="A67" s="363" t="s">
        <v>117</v>
      </c>
      <c r="B67" s="363" t="s">
        <v>114</v>
      </c>
      <c r="C67" s="363" t="s">
        <v>92</v>
      </c>
      <c r="D67" s="363" t="s">
        <v>116</v>
      </c>
      <c r="E67" s="365" t="s">
        <v>90</v>
      </c>
      <c r="F67" s="364">
        <v>226483488</v>
      </c>
      <c r="G67" s="364">
        <v>0</v>
      </c>
      <c r="H67" s="364">
        <v>0</v>
      </c>
      <c r="I67" s="364">
        <v>0</v>
      </c>
      <c r="J67" s="364">
        <v>0</v>
      </c>
      <c r="K67" s="365">
        <v>0</v>
      </c>
      <c r="L67" s="365">
        <v>73013147</v>
      </c>
      <c r="M67" s="365">
        <v>153470341</v>
      </c>
      <c r="N67" s="364">
        <v>0</v>
      </c>
      <c r="O67" s="365">
        <v>153470341</v>
      </c>
      <c r="P67" s="364">
        <v>153470341</v>
      </c>
      <c r="Q67" s="364">
        <v>0</v>
      </c>
      <c r="R67" s="365">
        <v>0</v>
      </c>
      <c r="S67" s="364">
        <v>0</v>
      </c>
      <c r="T67" s="365">
        <v>153470341</v>
      </c>
      <c r="U67" s="364">
        <v>153470341</v>
      </c>
      <c r="V67" s="365">
        <v>0</v>
      </c>
      <c r="W67" s="365">
        <v>38367585</v>
      </c>
      <c r="X67" s="364">
        <v>0</v>
      </c>
      <c r="Y67" s="365">
        <v>38367585</v>
      </c>
      <c r="Z67" s="363">
        <v>38367585</v>
      </c>
      <c r="AA67" s="381">
        <v>115102756</v>
      </c>
    </row>
    <row r="68" spans="1:27" ht="27" customHeight="1" x14ac:dyDescent="0.25">
      <c r="A68" s="366" t="s">
        <v>115</v>
      </c>
      <c r="B68" s="366" t="s">
        <v>114</v>
      </c>
      <c r="C68" s="366" t="s">
        <v>92</v>
      </c>
      <c r="D68" s="366" t="s">
        <v>113</v>
      </c>
      <c r="E68" s="368" t="s">
        <v>90</v>
      </c>
      <c r="F68" s="368">
        <v>105125000</v>
      </c>
      <c r="G68" s="367">
        <v>178268750</v>
      </c>
      <c r="H68" s="367">
        <v>0</v>
      </c>
      <c r="I68" s="367">
        <v>0</v>
      </c>
      <c r="J68" s="368">
        <v>0</v>
      </c>
      <c r="K68" s="367">
        <v>84000000</v>
      </c>
      <c r="L68" s="368">
        <v>0</v>
      </c>
      <c r="M68" s="368">
        <v>367393750</v>
      </c>
      <c r="N68" s="368">
        <v>0</v>
      </c>
      <c r="O68" s="368">
        <v>304273698</v>
      </c>
      <c r="P68" s="367">
        <v>304273698</v>
      </c>
      <c r="Q68" s="368">
        <v>0</v>
      </c>
      <c r="R68" s="368">
        <v>63120052</v>
      </c>
      <c r="S68" s="368">
        <v>0</v>
      </c>
      <c r="T68" s="368">
        <v>284293550</v>
      </c>
      <c r="U68" s="368">
        <v>284293550</v>
      </c>
      <c r="V68" s="368">
        <v>83100200</v>
      </c>
      <c r="W68" s="368">
        <v>231004400</v>
      </c>
      <c r="X68" s="368">
        <v>0</v>
      </c>
      <c r="Y68" s="368">
        <v>231004400</v>
      </c>
      <c r="Z68" s="366">
        <v>231004400</v>
      </c>
      <c r="AA68" s="381">
        <v>53289150</v>
      </c>
    </row>
    <row r="69" spans="1:27" ht="16.5" customHeight="1" x14ac:dyDescent="0.25">
      <c r="A69" s="369" t="s">
        <v>109</v>
      </c>
      <c r="B69" s="369" t="s">
        <v>108</v>
      </c>
      <c r="C69" s="369" t="s">
        <v>92</v>
      </c>
      <c r="D69" s="369" t="s">
        <v>104</v>
      </c>
      <c r="E69" s="371" t="s">
        <v>107</v>
      </c>
      <c r="F69" s="370">
        <v>10000009</v>
      </c>
      <c r="G69" s="370">
        <v>0</v>
      </c>
      <c r="H69" s="370">
        <v>0</v>
      </c>
      <c r="I69" s="370">
        <v>0</v>
      </c>
      <c r="J69" s="370">
        <v>0</v>
      </c>
      <c r="K69" s="370">
        <v>0</v>
      </c>
      <c r="L69" s="371">
        <v>0</v>
      </c>
      <c r="M69" s="371">
        <v>10000009</v>
      </c>
      <c r="N69" s="370">
        <v>0</v>
      </c>
      <c r="O69" s="371">
        <v>10000000</v>
      </c>
      <c r="P69" s="370">
        <v>10000000</v>
      </c>
      <c r="Q69" s="370">
        <v>0</v>
      </c>
      <c r="R69" s="371">
        <v>9</v>
      </c>
      <c r="S69" s="370">
        <v>0</v>
      </c>
      <c r="T69" s="371">
        <v>10000000</v>
      </c>
      <c r="U69" s="370">
        <v>10000000</v>
      </c>
      <c r="V69" s="371">
        <v>9</v>
      </c>
      <c r="W69" s="371">
        <v>10000000</v>
      </c>
      <c r="X69" s="370">
        <v>0</v>
      </c>
      <c r="Y69" s="371">
        <v>10000000</v>
      </c>
      <c r="Z69" s="369">
        <v>10000000</v>
      </c>
      <c r="AA69" s="382">
        <v>0</v>
      </c>
    </row>
    <row r="70" spans="1:27" ht="16.5" customHeight="1" x14ac:dyDescent="0.25">
      <c r="A70" s="369" t="s">
        <v>106</v>
      </c>
      <c r="B70" s="369" t="s">
        <v>105</v>
      </c>
      <c r="C70" s="369" t="s">
        <v>92</v>
      </c>
      <c r="D70" s="369" t="s">
        <v>104</v>
      </c>
      <c r="E70" s="371" t="s">
        <v>90</v>
      </c>
      <c r="F70" s="371">
        <v>20916668</v>
      </c>
      <c r="G70" s="370">
        <v>129083323</v>
      </c>
      <c r="H70" s="370">
        <v>0</v>
      </c>
      <c r="I70" s="370">
        <v>0</v>
      </c>
      <c r="J70" s="370">
        <v>0</v>
      </c>
      <c r="K70" s="370">
        <v>0</v>
      </c>
      <c r="L70" s="371">
        <v>0</v>
      </c>
      <c r="M70" s="371">
        <v>149999991</v>
      </c>
      <c r="N70" s="371">
        <v>0</v>
      </c>
      <c r="O70" s="371">
        <v>139393333</v>
      </c>
      <c r="P70" s="370">
        <v>139393333</v>
      </c>
      <c r="Q70" s="371">
        <v>0</v>
      </c>
      <c r="R70" s="371">
        <v>10606658</v>
      </c>
      <c r="S70" s="371">
        <v>0</v>
      </c>
      <c r="T70" s="371">
        <v>123643333</v>
      </c>
      <c r="U70" s="371">
        <v>123643333</v>
      </c>
      <c r="V70" s="371">
        <v>26356658</v>
      </c>
      <c r="W70" s="371">
        <v>31553333</v>
      </c>
      <c r="X70" s="370">
        <v>0</v>
      </c>
      <c r="Y70" s="371">
        <v>30036667</v>
      </c>
      <c r="Z70" s="369">
        <v>30036667</v>
      </c>
      <c r="AA70" s="381">
        <v>93606666</v>
      </c>
    </row>
    <row r="71" spans="1:27" ht="16.5" customHeight="1" x14ac:dyDescent="0.25">
      <c r="A71" s="366" t="s">
        <v>103</v>
      </c>
      <c r="B71" s="366" t="s">
        <v>102</v>
      </c>
      <c r="C71" s="366" t="s">
        <v>92</v>
      </c>
      <c r="D71" s="366" t="s">
        <v>101</v>
      </c>
      <c r="E71" s="368" t="s">
        <v>90</v>
      </c>
      <c r="F71" s="368">
        <v>1382074573</v>
      </c>
      <c r="G71" s="367">
        <v>709978630</v>
      </c>
      <c r="H71" s="367">
        <v>0</v>
      </c>
      <c r="I71" s="367">
        <v>0</v>
      </c>
      <c r="J71" s="367">
        <v>0</v>
      </c>
      <c r="K71" s="368">
        <v>0</v>
      </c>
      <c r="L71" s="368">
        <v>84000000</v>
      </c>
      <c r="M71" s="368">
        <v>2008053203</v>
      </c>
      <c r="N71" s="368">
        <v>0</v>
      </c>
      <c r="O71" s="368">
        <v>1566413277</v>
      </c>
      <c r="P71" s="367">
        <v>1566413277</v>
      </c>
      <c r="Q71" s="368">
        <v>0</v>
      </c>
      <c r="R71" s="368">
        <v>441639926</v>
      </c>
      <c r="S71" s="368">
        <v>0</v>
      </c>
      <c r="T71" s="368">
        <v>1566413277</v>
      </c>
      <c r="U71" s="368">
        <v>1566413277</v>
      </c>
      <c r="V71" s="368">
        <v>441639926</v>
      </c>
      <c r="W71" s="368">
        <v>945915330</v>
      </c>
      <c r="X71" s="368">
        <v>0</v>
      </c>
      <c r="Y71" s="368">
        <v>945915330</v>
      </c>
      <c r="Z71" s="366">
        <v>945915330</v>
      </c>
      <c r="AA71" s="381">
        <v>620497947</v>
      </c>
    </row>
    <row r="72" spans="1:27" ht="16.5" customHeight="1" x14ac:dyDescent="0.25">
      <c r="A72" s="372" t="s">
        <v>100</v>
      </c>
      <c r="B72" s="372" t="s">
        <v>99</v>
      </c>
      <c r="C72" s="372" t="s">
        <v>92</v>
      </c>
      <c r="D72" s="372" t="s">
        <v>98</v>
      </c>
      <c r="E72" s="373" t="s">
        <v>90</v>
      </c>
      <c r="F72" s="373">
        <v>312133332</v>
      </c>
      <c r="G72" s="374">
        <v>510999995</v>
      </c>
      <c r="H72" s="374">
        <v>0</v>
      </c>
      <c r="I72" s="374">
        <v>0</v>
      </c>
      <c r="J72" s="374">
        <v>0</v>
      </c>
      <c r="K72" s="374">
        <v>0</v>
      </c>
      <c r="L72" s="373">
        <v>0</v>
      </c>
      <c r="M72" s="373">
        <v>823133327</v>
      </c>
      <c r="N72" s="373">
        <v>0</v>
      </c>
      <c r="O72" s="373">
        <v>473306209</v>
      </c>
      <c r="P72" s="374">
        <v>473306209</v>
      </c>
      <c r="Q72" s="373">
        <v>0</v>
      </c>
      <c r="R72" s="373">
        <v>349827118</v>
      </c>
      <c r="S72" s="373">
        <v>0</v>
      </c>
      <c r="T72" s="373">
        <v>458186209</v>
      </c>
      <c r="U72" s="373">
        <v>458186209</v>
      </c>
      <c r="V72" s="373">
        <v>364947118</v>
      </c>
      <c r="W72" s="373">
        <v>270130374</v>
      </c>
      <c r="X72" s="373">
        <v>0</v>
      </c>
      <c r="Y72" s="373">
        <v>270130374</v>
      </c>
      <c r="Z72" s="372">
        <v>270130374</v>
      </c>
      <c r="AA72" s="381">
        <v>188055835</v>
      </c>
    </row>
    <row r="73" spans="1:27" ht="16.5" customHeight="1" x14ac:dyDescent="0.25">
      <c r="A73" s="363" t="s">
        <v>97</v>
      </c>
      <c r="B73" s="363" t="s">
        <v>96</v>
      </c>
      <c r="C73" s="363" t="s">
        <v>92</v>
      </c>
      <c r="D73" s="363" t="s">
        <v>95</v>
      </c>
      <c r="E73" s="365" t="s">
        <v>90</v>
      </c>
      <c r="F73" s="365">
        <v>203516512</v>
      </c>
      <c r="G73" s="364">
        <v>493333488</v>
      </c>
      <c r="H73" s="364">
        <v>0</v>
      </c>
      <c r="I73" s="364">
        <v>0</v>
      </c>
      <c r="J73" s="365">
        <v>0</v>
      </c>
      <c r="K73" s="364">
        <v>73013147</v>
      </c>
      <c r="L73" s="365">
        <v>0</v>
      </c>
      <c r="M73" s="365">
        <v>769863147</v>
      </c>
      <c r="N73" s="365">
        <v>0</v>
      </c>
      <c r="O73" s="365">
        <v>517683667</v>
      </c>
      <c r="P73" s="364">
        <v>517683667</v>
      </c>
      <c r="Q73" s="365">
        <v>0</v>
      </c>
      <c r="R73" s="365">
        <v>252179480</v>
      </c>
      <c r="S73" s="365">
        <v>0</v>
      </c>
      <c r="T73" s="365">
        <v>517683667</v>
      </c>
      <c r="U73" s="365">
        <v>517683667</v>
      </c>
      <c r="V73" s="365">
        <v>252179480</v>
      </c>
      <c r="W73" s="365">
        <v>314283332</v>
      </c>
      <c r="X73" s="365">
        <v>0</v>
      </c>
      <c r="Y73" s="365">
        <v>308949999</v>
      </c>
      <c r="Z73" s="363">
        <v>308949999</v>
      </c>
      <c r="AA73" s="381">
        <v>208733668</v>
      </c>
    </row>
    <row r="74" spans="1:27" ht="25.5" customHeight="1" x14ac:dyDescent="0.25">
      <c r="A74" s="375" t="s">
        <v>94</v>
      </c>
      <c r="B74" s="375" t="s">
        <v>93</v>
      </c>
      <c r="C74" s="375" t="s">
        <v>92</v>
      </c>
      <c r="D74" s="375" t="s">
        <v>91</v>
      </c>
      <c r="E74" s="376" t="s">
        <v>90</v>
      </c>
      <c r="F74" s="376">
        <v>384087563</v>
      </c>
      <c r="G74" s="377">
        <v>375362436.81999999</v>
      </c>
      <c r="H74" s="377">
        <v>0</v>
      </c>
      <c r="I74" s="377">
        <v>0</v>
      </c>
      <c r="J74" s="376">
        <v>0</v>
      </c>
      <c r="K74" s="377">
        <v>23000000</v>
      </c>
      <c r="L74" s="376">
        <v>0</v>
      </c>
      <c r="M74" s="376">
        <v>782449999.82000005</v>
      </c>
      <c r="N74" s="376">
        <v>0</v>
      </c>
      <c r="O74" s="376">
        <v>774805000</v>
      </c>
      <c r="P74" s="377">
        <v>774805000</v>
      </c>
      <c r="Q74" s="376">
        <v>0</v>
      </c>
      <c r="R74" s="376">
        <v>7644999.8200000003</v>
      </c>
      <c r="S74" s="376">
        <v>0</v>
      </c>
      <c r="T74" s="376">
        <v>774805000</v>
      </c>
      <c r="U74" s="376">
        <v>774805000</v>
      </c>
      <c r="V74" s="376">
        <v>7644999.8200000003</v>
      </c>
      <c r="W74" s="376">
        <v>499329999</v>
      </c>
      <c r="X74" s="376">
        <v>0</v>
      </c>
      <c r="Y74" s="376">
        <v>496229999</v>
      </c>
      <c r="Z74" s="375">
        <v>496229999</v>
      </c>
      <c r="AA74" s="381">
        <v>278575001</v>
      </c>
    </row>
    <row r="76" spans="1:27" x14ac:dyDescent="0.25">
      <c r="B76" s="327" t="s">
        <v>276</v>
      </c>
      <c r="C76" s="327"/>
      <c r="D76" s="327"/>
      <c r="E76" s="327"/>
      <c r="F76" s="327"/>
      <c r="G76" s="327"/>
      <c r="H76" s="327"/>
      <c r="I76" s="327"/>
      <c r="J76" s="327"/>
      <c r="K76" s="328">
        <f>+K58+K66+K68+K71</f>
        <v>84000000</v>
      </c>
      <c r="L76" s="328">
        <f t="shared" ref="L76:W76" si="0">+L59+L66+L68+L71</f>
        <v>191000000</v>
      </c>
      <c r="M76" s="328">
        <f>M58+M66+M68+M71</f>
        <v>2635547380</v>
      </c>
      <c r="N76" s="328"/>
      <c r="O76" s="328"/>
      <c r="P76" s="328"/>
      <c r="Q76" s="328"/>
      <c r="R76" s="328"/>
      <c r="S76" s="328"/>
      <c r="T76" s="328"/>
      <c r="U76" s="328">
        <f>U58+U66+U68+U71</f>
        <v>1885268167</v>
      </c>
      <c r="V76" s="328">
        <f t="shared" si="0"/>
        <v>1772747403.8199999</v>
      </c>
      <c r="W76" s="328">
        <f t="shared" si="0"/>
        <v>3282693438</v>
      </c>
      <c r="X76" s="328">
        <f>+X58+X66+X68+X71</f>
        <v>0</v>
      </c>
      <c r="Z76" s="428">
        <f>Z58+Z66+Z68+Z71</f>
        <v>1211481070</v>
      </c>
    </row>
    <row r="77" spans="1:27" x14ac:dyDescent="0.25">
      <c r="B77" s="346" t="s">
        <v>278</v>
      </c>
      <c r="C77" s="346"/>
      <c r="D77" s="346"/>
      <c r="E77" s="346"/>
      <c r="F77" s="346"/>
      <c r="G77" s="346"/>
      <c r="H77" s="346"/>
      <c r="I77" s="346"/>
      <c r="J77" s="346"/>
      <c r="K77" s="347">
        <f>+K64+K69+K70</f>
        <v>0</v>
      </c>
      <c r="L77" s="347">
        <f t="shared" ref="L77:W77" si="1">+L64+L69+L70</f>
        <v>0</v>
      </c>
      <c r="M77" s="347">
        <f>M64+M69+M70</f>
        <v>1100000000</v>
      </c>
      <c r="N77" s="347"/>
      <c r="O77" s="347"/>
      <c r="P77" s="347"/>
      <c r="Q77" s="347"/>
      <c r="R77" s="347"/>
      <c r="S77" s="347"/>
      <c r="T77" s="347"/>
      <c r="U77" s="347">
        <f>U64+U69+U70</f>
        <v>133643333</v>
      </c>
      <c r="V77" s="347">
        <f t="shared" si="1"/>
        <v>966356667</v>
      </c>
      <c r="W77" s="347">
        <f t="shared" si="1"/>
        <v>41553333</v>
      </c>
      <c r="X77" s="347">
        <f>+X64+X69+X70</f>
        <v>0</v>
      </c>
      <c r="Z77" s="430">
        <f>Z64+Z69+Z70</f>
        <v>40036667</v>
      </c>
    </row>
    <row r="78" spans="1:27" x14ac:dyDescent="0.25">
      <c r="B78" s="297" t="s">
        <v>277</v>
      </c>
      <c r="C78" s="297"/>
      <c r="D78" s="297"/>
      <c r="E78" s="297"/>
      <c r="F78" s="297"/>
      <c r="G78" s="297"/>
      <c r="H78" s="297"/>
      <c r="I78" s="297"/>
      <c r="J78" s="297"/>
      <c r="K78" s="332">
        <f>+K57+K67+K73</f>
        <v>73013147</v>
      </c>
      <c r="L78" s="332">
        <f t="shared" ref="L78:W78" si="2">+L58+L67+L73</f>
        <v>73013147</v>
      </c>
      <c r="M78" s="332">
        <f>M57+M67+M73</f>
        <v>1073333488</v>
      </c>
      <c r="N78" s="332"/>
      <c r="O78" s="332"/>
      <c r="P78" s="332"/>
      <c r="Q78" s="332"/>
      <c r="R78" s="332"/>
      <c r="S78" s="332"/>
      <c r="T78" s="332"/>
      <c r="U78" s="332">
        <f>U57+U67+U73</f>
        <v>671154008</v>
      </c>
      <c r="V78" s="332">
        <f t="shared" si="2"/>
        <v>322479480</v>
      </c>
      <c r="W78" s="332">
        <f t="shared" si="2"/>
        <v>352650917</v>
      </c>
      <c r="X78" s="332">
        <f>+X57+X67+X73</f>
        <v>0</v>
      </c>
      <c r="Z78" s="431">
        <f>Z57+Z67+Z73</f>
        <v>347317584</v>
      </c>
    </row>
    <row r="79" spans="1:27" x14ac:dyDescent="0.25">
      <c r="B79" s="341" t="s">
        <v>279</v>
      </c>
      <c r="C79" s="341"/>
      <c r="D79" s="341"/>
      <c r="E79" s="341"/>
      <c r="F79" s="341"/>
      <c r="G79" s="341"/>
      <c r="H79" s="341"/>
      <c r="I79" s="341"/>
      <c r="J79" s="341"/>
      <c r="K79" s="342">
        <f>+K72</f>
        <v>0</v>
      </c>
      <c r="L79" s="342">
        <f t="shared" ref="L79:W79" si="3">+L72</f>
        <v>0</v>
      </c>
      <c r="M79" s="342">
        <f>M72</f>
        <v>823133327</v>
      </c>
      <c r="N79" s="342"/>
      <c r="O79" s="342"/>
      <c r="P79" s="342"/>
      <c r="Q79" s="342"/>
      <c r="R79" s="342"/>
      <c r="S79" s="342"/>
      <c r="T79" s="342"/>
      <c r="U79" s="342">
        <f>U72</f>
        <v>458186209</v>
      </c>
      <c r="V79" s="342">
        <f t="shared" si="3"/>
        <v>364947118</v>
      </c>
      <c r="W79" s="342">
        <f t="shared" si="3"/>
        <v>270130374</v>
      </c>
      <c r="X79" s="342">
        <f>+X72</f>
        <v>0</v>
      </c>
      <c r="Z79" s="432">
        <f>Z72</f>
        <v>270130374</v>
      </c>
    </row>
    <row r="80" spans="1:27" x14ac:dyDescent="0.25">
      <c r="B80" s="336" t="s">
        <v>280</v>
      </c>
      <c r="C80" s="336"/>
      <c r="D80" s="336"/>
      <c r="E80" s="336"/>
      <c r="F80" s="336"/>
      <c r="G80" s="336"/>
      <c r="H80" s="336"/>
      <c r="I80" s="336"/>
      <c r="J80" s="336"/>
      <c r="K80" s="337">
        <f>+K74</f>
        <v>23000000</v>
      </c>
      <c r="L80" s="337">
        <f t="shared" ref="L80:W80" si="4">+L74</f>
        <v>0</v>
      </c>
      <c r="M80" s="337">
        <f>M74</f>
        <v>782449999.82000005</v>
      </c>
      <c r="N80" s="337"/>
      <c r="O80" s="337"/>
      <c r="P80" s="337"/>
      <c r="Q80" s="337"/>
      <c r="R80" s="337"/>
      <c r="S80" s="337"/>
      <c r="T80" s="337"/>
      <c r="U80" s="337">
        <f>U74</f>
        <v>774805000</v>
      </c>
      <c r="V80" s="337">
        <f t="shared" si="4"/>
        <v>7644999.8200000003</v>
      </c>
      <c r="W80" s="337">
        <f t="shared" si="4"/>
        <v>499329999</v>
      </c>
      <c r="X80" s="337">
        <f>+X74</f>
        <v>0</v>
      </c>
      <c r="Z80" s="433">
        <f>Z74</f>
        <v>496229999</v>
      </c>
    </row>
    <row r="81" spans="2:26" x14ac:dyDescent="0.25">
      <c r="B81" s="315"/>
      <c r="C81" s="315"/>
      <c r="D81" s="315"/>
      <c r="E81" s="315"/>
      <c r="F81" s="315"/>
      <c r="G81" s="315"/>
      <c r="H81" s="315"/>
      <c r="I81" s="315"/>
      <c r="J81" s="315"/>
      <c r="K81" s="315"/>
      <c r="L81" s="315"/>
      <c r="M81" s="315"/>
      <c r="N81" s="315"/>
      <c r="O81" s="315"/>
      <c r="P81" s="315"/>
      <c r="Q81" s="315"/>
      <c r="R81" s="315"/>
      <c r="S81" s="315"/>
      <c r="T81" s="315"/>
      <c r="U81" s="315"/>
      <c r="V81" s="315"/>
      <c r="W81" s="315"/>
      <c r="X81" s="315"/>
    </row>
    <row r="82" spans="2:26" x14ac:dyDescent="0.25">
      <c r="B82" s="315"/>
      <c r="C82" s="315"/>
      <c r="D82" s="315"/>
      <c r="E82" s="315"/>
      <c r="F82" s="315"/>
      <c r="G82" s="315"/>
      <c r="H82" s="315"/>
      <c r="I82" s="315"/>
      <c r="J82" s="315"/>
      <c r="K82" s="352">
        <f>SUM(K76:K80)</f>
        <v>180013147</v>
      </c>
      <c r="L82" s="352">
        <f t="shared" ref="L82:R82" si="5">SUM(L76:L80)</f>
        <v>264013147</v>
      </c>
      <c r="M82" s="352">
        <f t="shared" si="5"/>
        <v>6414464194.8199997</v>
      </c>
      <c r="N82" s="352">
        <f t="shared" si="5"/>
        <v>0</v>
      </c>
      <c r="O82" s="352">
        <f t="shared" si="5"/>
        <v>0</v>
      </c>
      <c r="P82" s="352">
        <f t="shared" si="5"/>
        <v>0</v>
      </c>
      <c r="Q82" s="352">
        <f t="shared" si="5"/>
        <v>0</v>
      </c>
      <c r="R82" s="352">
        <f t="shared" si="5"/>
        <v>0</v>
      </c>
      <c r="S82" s="352">
        <f>SUM(S76:S80)</f>
        <v>0</v>
      </c>
      <c r="T82" s="315"/>
      <c r="U82" s="352">
        <f>U76+U77+U78+U79+U80</f>
        <v>3923056717</v>
      </c>
      <c r="V82" s="315"/>
      <c r="W82" s="315"/>
      <c r="X82" s="353">
        <f>S82/K82</f>
        <v>0</v>
      </c>
      <c r="Z82" s="383">
        <f>U82/M82</f>
        <v>0.61159538783739165</v>
      </c>
    </row>
  </sheetData>
  <mergeCells count="6">
    <mergeCell ref="A6:AA6"/>
    <mergeCell ref="A1:AA1"/>
    <mergeCell ref="A2:AA2"/>
    <mergeCell ref="A3:AA3"/>
    <mergeCell ref="A4:AA4"/>
    <mergeCell ref="A5:AA5"/>
  </mergeCells>
  <pageMargins left="0.75" right="0.75" top="1" bottom="1" header="0.5" footer="0.5"/>
  <pageSetup paperSize="14" orientation="portrait" horizontalDpi="0"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5D384-530F-4741-92B6-871F25B8E194}">
  <dimension ref="A1:AB82"/>
  <sheetViews>
    <sheetView showGridLines="0" topLeftCell="A53" workbookViewId="0">
      <selection activeCell="A67" sqref="A67:XFD68"/>
    </sheetView>
  </sheetViews>
  <sheetFormatPr baseColWidth="10" defaultRowHeight="15" x14ac:dyDescent="0.25"/>
  <cols>
    <col min="1" max="1" width="13.25" style="398" bestFit="1" customWidth="1"/>
    <col min="2" max="2" width="15.75" style="398" bestFit="1" customWidth="1"/>
    <col min="3" max="3" width="12.875" style="398" bestFit="1" customWidth="1"/>
    <col min="4" max="4" width="40" style="398" bestFit="1" customWidth="1"/>
    <col min="5" max="5" width="7.75" style="398" hidden="1" customWidth="1"/>
    <col min="6" max="6" width="14.5" style="398" hidden="1" customWidth="1"/>
    <col min="7" max="7" width="13.875" style="398" hidden="1" customWidth="1"/>
    <col min="8" max="8" width="11.375" style="398" hidden="1" customWidth="1"/>
    <col min="9" max="9" width="13.125" style="398" hidden="1" customWidth="1"/>
    <col min="10" max="10" width="9.75" style="398" hidden="1" customWidth="1"/>
    <col min="11" max="12" width="12.375" style="398" hidden="1" customWidth="1"/>
    <col min="13" max="13" width="17.125" style="398" bestFit="1" customWidth="1"/>
    <col min="14" max="14" width="13.75" style="398" hidden="1" customWidth="1"/>
    <col min="15" max="15" width="13.875" style="398" hidden="1" customWidth="1"/>
    <col min="16" max="16" width="20.625" style="398" hidden="1" customWidth="1"/>
    <col min="17" max="17" width="15.625" style="398" hidden="1" customWidth="1"/>
    <col min="18" max="18" width="13.875" style="398" hidden="1" customWidth="1"/>
    <col min="19" max="19" width="20.25" style="398" hidden="1" customWidth="1"/>
    <col min="20" max="20" width="23.125" style="398" hidden="1" customWidth="1"/>
    <col min="21" max="21" width="16" style="398" bestFit="1" customWidth="1"/>
    <col min="22" max="22" width="17.875" style="398" hidden="1" customWidth="1"/>
    <col min="23" max="23" width="13.875" style="398" hidden="1" customWidth="1"/>
    <col min="24" max="24" width="14.75" style="398" hidden="1" customWidth="1"/>
    <col min="25" max="25" width="15" style="398" hidden="1" customWidth="1"/>
    <col min="26" max="26" width="16" style="398" bestFit="1" customWidth="1"/>
    <col min="27" max="27" width="13.875" style="398" hidden="1" customWidth="1"/>
    <col min="28" max="16384" width="11" style="398"/>
  </cols>
  <sheetData>
    <row r="1" spans="1:28" x14ac:dyDescent="0.25">
      <c r="A1" s="494" t="s">
        <v>270</v>
      </c>
      <c r="B1" s="494"/>
      <c r="C1" s="494"/>
      <c r="D1" s="494"/>
      <c r="E1" s="494"/>
      <c r="F1" s="494"/>
      <c r="G1" s="494"/>
      <c r="H1" s="494"/>
      <c r="I1" s="494"/>
      <c r="J1" s="494"/>
      <c r="K1" s="494"/>
      <c r="L1" s="494"/>
      <c r="M1" s="494"/>
      <c r="N1" s="494"/>
      <c r="O1" s="494"/>
      <c r="P1" s="494"/>
      <c r="Q1" s="494"/>
      <c r="R1" s="494"/>
      <c r="S1" s="494"/>
      <c r="T1" s="494"/>
      <c r="U1" s="494"/>
      <c r="V1" s="494"/>
      <c r="W1" s="494"/>
      <c r="X1" s="494"/>
      <c r="Y1" s="494"/>
      <c r="Z1" s="494"/>
      <c r="AA1" s="494"/>
    </row>
    <row r="2" spans="1:28" x14ac:dyDescent="0.25">
      <c r="A2" s="495" t="s">
        <v>269</v>
      </c>
      <c r="B2" s="495"/>
      <c r="C2" s="495"/>
      <c r="D2" s="495"/>
      <c r="E2" s="495"/>
      <c r="F2" s="495"/>
      <c r="G2" s="495"/>
      <c r="H2" s="495"/>
      <c r="I2" s="495"/>
      <c r="J2" s="495"/>
      <c r="K2" s="495"/>
      <c r="L2" s="495"/>
      <c r="M2" s="495"/>
      <c r="N2" s="495"/>
      <c r="O2" s="495"/>
      <c r="P2" s="495"/>
      <c r="Q2" s="495"/>
      <c r="R2" s="495"/>
      <c r="S2" s="495"/>
      <c r="T2" s="495"/>
      <c r="U2" s="495"/>
      <c r="V2" s="495"/>
      <c r="W2" s="495"/>
      <c r="X2" s="495"/>
      <c r="Y2" s="495"/>
      <c r="Z2" s="495"/>
      <c r="AA2" s="495"/>
      <c r="AB2" s="399"/>
    </row>
    <row r="3" spans="1:28" x14ac:dyDescent="0.25">
      <c r="A3" s="495" t="s">
        <v>268</v>
      </c>
      <c r="B3" s="495"/>
      <c r="C3" s="495"/>
      <c r="D3" s="495"/>
      <c r="E3" s="495"/>
      <c r="F3" s="495"/>
      <c r="G3" s="495"/>
      <c r="H3" s="495"/>
      <c r="I3" s="495"/>
      <c r="J3" s="495"/>
      <c r="K3" s="495"/>
      <c r="L3" s="495"/>
      <c r="M3" s="495"/>
      <c r="N3" s="495"/>
      <c r="O3" s="495"/>
      <c r="P3" s="495"/>
      <c r="Q3" s="495"/>
      <c r="R3" s="495"/>
      <c r="S3" s="495"/>
      <c r="T3" s="495"/>
      <c r="U3" s="495"/>
      <c r="V3" s="495"/>
      <c r="W3" s="495"/>
      <c r="X3" s="495"/>
      <c r="Y3" s="495"/>
      <c r="Z3" s="495"/>
      <c r="AA3" s="495"/>
      <c r="AB3" s="399"/>
    </row>
    <row r="4" spans="1:28" x14ac:dyDescent="0.25">
      <c r="A4" s="495" t="s">
        <v>524</v>
      </c>
      <c r="B4" s="495"/>
      <c r="C4" s="495"/>
      <c r="D4" s="495"/>
      <c r="E4" s="495"/>
      <c r="F4" s="495"/>
      <c r="G4" s="495"/>
      <c r="H4" s="495"/>
      <c r="I4" s="495"/>
      <c r="J4" s="495"/>
      <c r="K4" s="495"/>
      <c r="L4" s="495"/>
      <c r="M4" s="495"/>
      <c r="N4" s="495"/>
      <c r="O4" s="495"/>
      <c r="P4" s="495"/>
      <c r="Q4" s="495"/>
      <c r="R4" s="495"/>
      <c r="S4" s="495"/>
      <c r="T4" s="495"/>
      <c r="U4" s="495"/>
      <c r="V4" s="495"/>
      <c r="W4" s="495"/>
      <c r="X4" s="495"/>
      <c r="Y4" s="495"/>
      <c r="Z4" s="495"/>
      <c r="AA4" s="495"/>
    </row>
    <row r="5" spans="1:28" x14ac:dyDescent="0.25">
      <c r="A5" s="495" t="s">
        <v>525</v>
      </c>
      <c r="B5" s="495"/>
      <c r="C5" s="495"/>
      <c r="D5" s="495"/>
      <c r="E5" s="495"/>
      <c r="F5" s="495"/>
      <c r="G5" s="495"/>
      <c r="H5" s="495"/>
      <c r="I5" s="495"/>
      <c r="J5" s="495"/>
      <c r="K5" s="495"/>
      <c r="L5" s="495"/>
      <c r="M5" s="495"/>
      <c r="N5" s="495"/>
      <c r="O5" s="495"/>
      <c r="P5" s="495"/>
      <c r="Q5" s="495"/>
      <c r="R5" s="495"/>
      <c r="S5" s="495"/>
      <c r="T5" s="495"/>
      <c r="U5" s="495"/>
      <c r="V5" s="495"/>
      <c r="W5" s="495"/>
      <c r="X5" s="495"/>
      <c r="Y5" s="495"/>
      <c r="Z5" s="495"/>
      <c r="AA5" s="495"/>
      <c r="AB5" s="399"/>
    </row>
    <row r="6" spans="1:28" x14ac:dyDescent="0.25">
      <c r="A6" s="495" t="s">
        <v>312</v>
      </c>
      <c r="B6" s="495"/>
      <c r="C6" s="495"/>
      <c r="D6" s="495"/>
      <c r="E6" s="495"/>
      <c r="F6" s="495"/>
      <c r="G6" s="495"/>
      <c r="H6" s="495"/>
      <c r="I6" s="495"/>
      <c r="J6" s="495"/>
      <c r="K6" s="495"/>
      <c r="L6" s="495"/>
      <c r="M6" s="495"/>
      <c r="N6" s="495"/>
      <c r="O6" s="495"/>
      <c r="P6" s="495"/>
      <c r="Q6" s="495"/>
      <c r="R6" s="495"/>
      <c r="S6" s="495"/>
      <c r="T6" s="495"/>
      <c r="U6" s="495"/>
      <c r="V6" s="495"/>
      <c r="W6" s="495"/>
      <c r="X6" s="495"/>
      <c r="Y6" s="495"/>
      <c r="Z6" s="495"/>
      <c r="AA6" s="495"/>
      <c r="AB6" s="399"/>
    </row>
    <row r="7" spans="1:28" ht="21" customHeight="1" x14ac:dyDescent="0.25">
      <c r="A7" s="400" t="s">
        <v>264</v>
      </c>
      <c r="B7" s="400" t="s">
        <v>263</v>
      </c>
      <c r="C7" s="400" t="s">
        <v>262</v>
      </c>
      <c r="D7" s="400" t="s">
        <v>261</v>
      </c>
      <c r="E7" s="400" t="s">
        <v>260</v>
      </c>
      <c r="F7" s="400" t="s">
        <v>259</v>
      </c>
      <c r="G7" s="400" t="s">
        <v>258</v>
      </c>
      <c r="H7" s="400" t="s">
        <v>257</v>
      </c>
      <c r="I7" s="400" t="s">
        <v>256</v>
      </c>
      <c r="J7" s="400" t="s">
        <v>255</v>
      </c>
      <c r="K7" s="400" t="s">
        <v>254</v>
      </c>
      <c r="L7" s="400" t="s">
        <v>253</v>
      </c>
      <c r="M7" s="400" t="s">
        <v>252</v>
      </c>
      <c r="N7" s="400" t="s">
        <v>251</v>
      </c>
      <c r="O7" s="400" t="s">
        <v>250</v>
      </c>
      <c r="P7" s="400" t="s">
        <v>249</v>
      </c>
      <c r="Q7" s="400" t="s">
        <v>248</v>
      </c>
      <c r="R7" s="400" t="s">
        <v>247</v>
      </c>
      <c r="S7" s="400" t="s">
        <v>246</v>
      </c>
      <c r="T7" s="400" t="s">
        <v>245</v>
      </c>
      <c r="U7" s="400" t="s">
        <v>244</v>
      </c>
      <c r="V7" s="400" t="s">
        <v>243</v>
      </c>
      <c r="W7" s="400" t="s">
        <v>242</v>
      </c>
      <c r="X7" s="400" t="s">
        <v>241</v>
      </c>
      <c r="Y7" s="400" t="s">
        <v>240</v>
      </c>
      <c r="Z7" s="400" t="s">
        <v>239</v>
      </c>
      <c r="AA7" s="400" t="s">
        <v>238</v>
      </c>
    </row>
    <row r="8" spans="1:28" s="407" customFormat="1" ht="16.5" customHeight="1" x14ac:dyDescent="0.25">
      <c r="A8" s="404" t="s">
        <v>110</v>
      </c>
      <c r="B8" s="404" t="s">
        <v>237</v>
      </c>
      <c r="C8" s="404" t="s">
        <v>92</v>
      </c>
      <c r="D8" s="404" t="s">
        <v>236</v>
      </c>
      <c r="E8" s="404" t="s">
        <v>110</v>
      </c>
      <c r="F8" s="405">
        <v>5040000000</v>
      </c>
      <c r="G8" s="405">
        <v>3707326622.8200002</v>
      </c>
      <c r="H8" s="406">
        <v>0</v>
      </c>
      <c r="I8" s="406">
        <v>0</v>
      </c>
      <c r="J8" s="406">
        <v>0</v>
      </c>
      <c r="K8" s="405">
        <v>558879766</v>
      </c>
      <c r="L8" s="405">
        <v>558879766</v>
      </c>
      <c r="M8" s="405">
        <v>8747326622.8199997</v>
      </c>
      <c r="N8" s="406">
        <v>0</v>
      </c>
      <c r="O8" s="405">
        <v>6443291590</v>
      </c>
      <c r="P8" s="405">
        <v>6443291590</v>
      </c>
      <c r="Q8" s="406">
        <v>0</v>
      </c>
      <c r="R8" s="405">
        <v>2304035032.8200002</v>
      </c>
      <c r="S8" s="406">
        <v>0</v>
      </c>
      <c r="T8" s="405">
        <v>6295085966.8800001</v>
      </c>
      <c r="U8" s="405">
        <v>6295085966.8800001</v>
      </c>
      <c r="V8" s="405">
        <v>2452240655.9400001</v>
      </c>
      <c r="W8" s="405">
        <v>4015016564</v>
      </c>
      <c r="X8" s="406">
        <v>0</v>
      </c>
      <c r="Y8" s="405">
        <v>3975248016</v>
      </c>
      <c r="Z8" s="405">
        <v>3975248016</v>
      </c>
      <c r="AA8" s="405">
        <v>2319837950.8800001</v>
      </c>
    </row>
    <row r="9" spans="1:28" s="411" customFormat="1" ht="16.5" customHeight="1" x14ac:dyDescent="0.25">
      <c r="A9" s="408" t="s">
        <v>110</v>
      </c>
      <c r="B9" s="408" t="s">
        <v>235</v>
      </c>
      <c r="C9" s="408" t="s">
        <v>92</v>
      </c>
      <c r="D9" s="408" t="s">
        <v>234</v>
      </c>
      <c r="E9" s="408" t="s">
        <v>110</v>
      </c>
      <c r="F9" s="409">
        <v>2332862428</v>
      </c>
      <c r="G9" s="410">
        <v>0</v>
      </c>
      <c r="H9" s="410">
        <v>0</v>
      </c>
      <c r="I9" s="410">
        <v>0</v>
      </c>
      <c r="J9" s="410">
        <v>0</v>
      </c>
      <c r="K9" s="409">
        <v>104581671</v>
      </c>
      <c r="L9" s="409">
        <v>104581671</v>
      </c>
      <c r="M9" s="409">
        <v>2332862428</v>
      </c>
      <c r="N9" s="410">
        <v>0</v>
      </c>
      <c r="O9" s="409">
        <v>1669663322</v>
      </c>
      <c r="P9" s="409">
        <v>1669663322</v>
      </c>
      <c r="Q9" s="410">
        <v>0</v>
      </c>
      <c r="R9" s="409">
        <v>663199106</v>
      </c>
      <c r="S9" s="410">
        <v>0</v>
      </c>
      <c r="T9" s="409">
        <v>1638006698.8800001</v>
      </c>
      <c r="U9" s="409">
        <v>1638006698.8800001</v>
      </c>
      <c r="V9" s="409">
        <v>694855729.12</v>
      </c>
      <c r="W9" s="409">
        <v>1308075928</v>
      </c>
      <c r="X9" s="410">
        <v>0</v>
      </c>
      <c r="Y9" s="409">
        <v>1288787528</v>
      </c>
      <c r="Z9" s="409">
        <v>1288787528</v>
      </c>
      <c r="AA9" s="409">
        <v>349219170.88</v>
      </c>
    </row>
    <row r="10" spans="1:28" ht="16.5" customHeight="1" x14ac:dyDescent="0.25">
      <c r="A10" s="401" t="s">
        <v>110</v>
      </c>
      <c r="B10" s="401" t="s">
        <v>233</v>
      </c>
      <c r="C10" s="401" t="s">
        <v>92</v>
      </c>
      <c r="D10" s="401" t="s">
        <v>232</v>
      </c>
      <c r="E10" s="401" t="s">
        <v>110</v>
      </c>
      <c r="F10" s="402">
        <v>1388561517</v>
      </c>
      <c r="G10" s="403">
        <v>0</v>
      </c>
      <c r="H10" s="403">
        <v>0</v>
      </c>
      <c r="I10" s="403">
        <v>0</v>
      </c>
      <c r="J10" s="403">
        <v>0</v>
      </c>
      <c r="K10" s="402">
        <v>47644671</v>
      </c>
      <c r="L10" s="402">
        <v>11638671</v>
      </c>
      <c r="M10" s="402">
        <v>1424567517</v>
      </c>
      <c r="N10" s="403">
        <v>0</v>
      </c>
      <c r="O10" s="402">
        <v>962522081</v>
      </c>
      <c r="P10" s="402">
        <v>962522081</v>
      </c>
      <c r="Q10" s="403">
        <v>0</v>
      </c>
      <c r="R10" s="402">
        <v>462045436</v>
      </c>
      <c r="S10" s="403">
        <v>0</v>
      </c>
      <c r="T10" s="402">
        <v>962522081</v>
      </c>
      <c r="U10" s="402">
        <v>962522081</v>
      </c>
      <c r="V10" s="402">
        <v>462045436</v>
      </c>
      <c r="W10" s="402">
        <v>962462421</v>
      </c>
      <c r="X10" s="403">
        <v>0</v>
      </c>
      <c r="Y10" s="402">
        <v>943174021</v>
      </c>
      <c r="Z10" s="402">
        <v>943174021</v>
      </c>
      <c r="AA10" s="402">
        <v>19348060</v>
      </c>
    </row>
    <row r="11" spans="1:28" ht="16.5" customHeight="1" x14ac:dyDescent="0.25">
      <c r="A11" s="401" t="s">
        <v>110</v>
      </c>
      <c r="B11" s="401" t="s">
        <v>231</v>
      </c>
      <c r="C11" s="401" t="s">
        <v>92</v>
      </c>
      <c r="D11" s="401" t="s">
        <v>230</v>
      </c>
      <c r="E11" s="401" t="s">
        <v>110</v>
      </c>
      <c r="F11" s="402">
        <v>1388561517</v>
      </c>
      <c r="G11" s="403">
        <v>0</v>
      </c>
      <c r="H11" s="403">
        <v>0</v>
      </c>
      <c r="I11" s="403">
        <v>0</v>
      </c>
      <c r="J11" s="403">
        <v>0</v>
      </c>
      <c r="K11" s="402">
        <v>47644671</v>
      </c>
      <c r="L11" s="402">
        <v>11638671</v>
      </c>
      <c r="M11" s="402">
        <v>1424567517</v>
      </c>
      <c r="N11" s="403">
        <v>0</v>
      </c>
      <c r="O11" s="402">
        <v>962522081</v>
      </c>
      <c r="P11" s="402">
        <v>962522081</v>
      </c>
      <c r="Q11" s="403">
        <v>0</v>
      </c>
      <c r="R11" s="402">
        <v>462045436</v>
      </c>
      <c r="S11" s="403">
        <v>0</v>
      </c>
      <c r="T11" s="402">
        <v>962522081</v>
      </c>
      <c r="U11" s="402">
        <v>962522081</v>
      </c>
      <c r="V11" s="402">
        <v>462045436</v>
      </c>
      <c r="W11" s="402">
        <v>962462421</v>
      </c>
      <c r="X11" s="403">
        <v>0</v>
      </c>
      <c r="Y11" s="402">
        <v>943174021</v>
      </c>
      <c r="Z11" s="402">
        <v>943174021</v>
      </c>
      <c r="AA11" s="402">
        <v>19348060</v>
      </c>
    </row>
    <row r="12" spans="1:28" ht="16.5" hidden="1" customHeight="1" x14ac:dyDescent="0.25">
      <c r="A12" s="401" t="s">
        <v>110</v>
      </c>
      <c r="B12" s="401" t="s">
        <v>229</v>
      </c>
      <c r="C12" s="401" t="s">
        <v>92</v>
      </c>
      <c r="D12" s="401" t="s">
        <v>228</v>
      </c>
      <c r="E12" s="401" t="s">
        <v>110</v>
      </c>
      <c r="F12" s="402">
        <v>986057546</v>
      </c>
      <c r="G12" s="403">
        <v>0</v>
      </c>
      <c r="H12" s="403">
        <v>0</v>
      </c>
      <c r="I12" s="403">
        <v>0</v>
      </c>
      <c r="J12" s="403">
        <v>0</v>
      </c>
      <c r="K12" s="402">
        <v>22850000</v>
      </c>
      <c r="L12" s="402">
        <v>11638671</v>
      </c>
      <c r="M12" s="402">
        <v>997268875</v>
      </c>
      <c r="N12" s="403">
        <v>0</v>
      </c>
      <c r="O12" s="402">
        <v>713201530</v>
      </c>
      <c r="P12" s="402">
        <v>713201530</v>
      </c>
      <c r="Q12" s="403">
        <v>0</v>
      </c>
      <c r="R12" s="402">
        <v>284067345</v>
      </c>
      <c r="S12" s="403">
        <v>0</v>
      </c>
      <c r="T12" s="402">
        <v>713201530</v>
      </c>
      <c r="U12" s="402">
        <v>713201530</v>
      </c>
      <c r="V12" s="402">
        <v>284067345</v>
      </c>
      <c r="W12" s="402">
        <v>713201530</v>
      </c>
      <c r="X12" s="403">
        <v>0</v>
      </c>
      <c r="Y12" s="402">
        <v>713201530</v>
      </c>
      <c r="Z12" s="402">
        <v>713201530</v>
      </c>
      <c r="AA12" s="403">
        <v>0</v>
      </c>
    </row>
    <row r="13" spans="1:28" ht="16.5" hidden="1" customHeight="1" x14ac:dyDescent="0.25">
      <c r="A13" s="401" t="s">
        <v>110</v>
      </c>
      <c r="B13" s="401" t="s">
        <v>227</v>
      </c>
      <c r="C13" s="401" t="s">
        <v>92</v>
      </c>
      <c r="D13" s="401" t="s">
        <v>226</v>
      </c>
      <c r="E13" s="401" t="s">
        <v>110</v>
      </c>
      <c r="F13" s="402">
        <v>976294600</v>
      </c>
      <c r="G13" s="403">
        <v>0</v>
      </c>
      <c r="H13" s="403">
        <v>0</v>
      </c>
      <c r="I13" s="403">
        <v>0</v>
      </c>
      <c r="J13" s="403">
        <v>0</v>
      </c>
      <c r="K13" s="402">
        <v>22540000</v>
      </c>
      <c r="L13" s="402">
        <v>11638671</v>
      </c>
      <c r="M13" s="402">
        <v>987195929</v>
      </c>
      <c r="N13" s="403">
        <v>0</v>
      </c>
      <c r="O13" s="402">
        <v>711836605</v>
      </c>
      <c r="P13" s="402">
        <v>711836605</v>
      </c>
      <c r="Q13" s="403">
        <v>0</v>
      </c>
      <c r="R13" s="402">
        <v>275359324</v>
      </c>
      <c r="S13" s="403">
        <v>0</v>
      </c>
      <c r="T13" s="402">
        <v>711836605</v>
      </c>
      <c r="U13" s="402">
        <v>711836605</v>
      </c>
      <c r="V13" s="402">
        <v>275359324</v>
      </c>
      <c r="W13" s="402">
        <v>711836605</v>
      </c>
      <c r="X13" s="403">
        <v>0</v>
      </c>
      <c r="Y13" s="402">
        <v>711836605</v>
      </c>
      <c r="Z13" s="402">
        <v>711836605</v>
      </c>
      <c r="AA13" s="403">
        <v>0</v>
      </c>
    </row>
    <row r="14" spans="1:28" ht="16.5" hidden="1" customHeight="1" x14ac:dyDescent="0.25">
      <c r="A14" s="401" t="s">
        <v>225</v>
      </c>
      <c r="B14" s="401" t="s">
        <v>224</v>
      </c>
      <c r="C14" s="401" t="s">
        <v>92</v>
      </c>
      <c r="D14" s="401" t="s">
        <v>223</v>
      </c>
      <c r="E14" s="401" t="s">
        <v>90</v>
      </c>
      <c r="F14" s="402">
        <v>775965124</v>
      </c>
      <c r="G14" s="403">
        <v>0</v>
      </c>
      <c r="H14" s="403">
        <v>0</v>
      </c>
      <c r="I14" s="403">
        <v>0</v>
      </c>
      <c r="J14" s="403">
        <v>0</v>
      </c>
      <c r="K14" s="402">
        <v>16220000</v>
      </c>
      <c r="L14" s="402">
        <v>11638671</v>
      </c>
      <c r="M14" s="402">
        <v>780546453</v>
      </c>
      <c r="N14" s="403">
        <v>0</v>
      </c>
      <c r="O14" s="402">
        <v>632000432</v>
      </c>
      <c r="P14" s="402">
        <v>632000432</v>
      </c>
      <c r="Q14" s="403">
        <v>0</v>
      </c>
      <c r="R14" s="402">
        <v>148546021</v>
      </c>
      <c r="S14" s="403">
        <v>0</v>
      </c>
      <c r="T14" s="402">
        <v>632000432</v>
      </c>
      <c r="U14" s="402">
        <v>632000432</v>
      </c>
      <c r="V14" s="402">
        <v>148546021</v>
      </c>
      <c r="W14" s="402">
        <v>632000432</v>
      </c>
      <c r="X14" s="403">
        <v>0</v>
      </c>
      <c r="Y14" s="402">
        <v>632000432</v>
      </c>
      <c r="Z14" s="402">
        <v>632000432</v>
      </c>
      <c r="AA14" s="403">
        <v>0</v>
      </c>
    </row>
    <row r="15" spans="1:28" ht="16.5" hidden="1" customHeight="1" x14ac:dyDescent="0.25">
      <c r="A15" s="401" t="s">
        <v>222</v>
      </c>
      <c r="B15" s="401" t="s">
        <v>221</v>
      </c>
      <c r="C15" s="401" t="s">
        <v>92</v>
      </c>
      <c r="D15" s="401" t="s">
        <v>220</v>
      </c>
      <c r="E15" s="401" t="s">
        <v>90</v>
      </c>
      <c r="F15" s="402">
        <v>66549782</v>
      </c>
      <c r="G15" s="403">
        <v>0</v>
      </c>
      <c r="H15" s="403">
        <v>0</v>
      </c>
      <c r="I15" s="403">
        <v>0</v>
      </c>
      <c r="J15" s="403">
        <v>0</v>
      </c>
      <c r="K15" s="402">
        <v>2100000</v>
      </c>
      <c r="L15" s="403">
        <v>0</v>
      </c>
      <c r="M15" s="402">
        <v>68649782</v>
      </c>
      <c r="N15" s="403">
        <v>0</v>
      </c>
      <c r="O15" s="402">
        <v>35972320</v>
      </c>
      <c r="P15" s="402">
        <v>35972320</v>
      </c>
      <c r="Q15" s="403">
        <v>0</v>
      </c>
      <c r="R15" s="402">
        <v>32677462</v>
      </c>
      <c r="S15" s="403">
        <v>0</v>
      </c>
      <c r="T15" s="402">
        <v>35972320</v>
      </c>
      <c r="U15" s="402">
        <v>35972320</v>
      </c>
      <c r="V15" s="402">
        <v>32677462</v>
      </c>
      <c r="W15" s="402">
        <v>35972320</v>
      </c>
      <c r="X15" s="403">
        <v>0</v>
      </c>
      <c r="Y15" s="402">
        <v>35972320</v>
      </c>
      <c r="Z15" s="402">
        <v>35972320</v>
      </c>
      <c r="AA15" s="403">
        <v>0</v>
      </c>
    </row>
    <row r="16" spans="1:28" ht="16.5" hidden="1" customHeight="1" x14ac:dyDescent="0.25">
      <c r="A16" s="401" t="s">
        <v>219</v>
      </c>
      <c r="B16" s="401" t="s">
        <v>218</v>
      </c>
      <c r="C16" s="401" t="s">
        <v>92</v>
      </c>
      <c r="D16" s="401" t="s">
        <v>217</v>
      </c>
      <c r="E16" s="401" t="s">
        <v>90</v>
      </c>
      <c r="F16" s="402">
        <v>22632315</v>
      </c>
      <c r="G16" s="403">
        <v>0</v>
      </c>
      <c r="H16" s="403">
        <v>0</v>
      </c>
      <c r="I16" s="403">
        <v>0</v>
      </c>
      <c r="J16" s="403">
        <v>0</v>
      </c>
      <c r="K16" s="402">
        <v>710000</v>
      </c>
      <c r="L16" s="403">
        <v>0</v>
      </c>
      <c r="M16" s="402">
        <v>23342315</v>
      </c>
      <c r="N16" s="403">
        <v>0</v>
      </c>
      <c r="O16" s="402">
        <v>13874080</v>
      </c>
      <c r="P16" s="402">
        <v>13874080</v>
      </c>
      <c r="Q16" s="403">
        <v>0</v>
      </c>
      <c r="R16" s="402">
        <v>9468235</v>
      </c>
      <c r="S16" s="403">
        <v>0</v>
      </c>
      <c r="T16" s="402">
        <v>13874080</v>
      </c>
      <c r="U16" s="402">
        <v>13874080</v>
      </c>
      <c r="V16" s="402">
        <v>9468235</v>
      </c>
      <c r="W16" s="402">
        <v>13874080</v>
      </c>
      <c r="X16" s="403">
        <v>0</v>
      </c>
      <c r="Y16" s="402">
        <v>13874080</v>
      </c>
      <c r="Z16" s="402">
        <v>13874080</v>
      </c>
      <c r="AA16" s="403">
        <v>0</v>
      </c>
    </row>
    <row r="17" spans="1:27" ht="16.5" hidden="1" customHeight="1" x14ac:dyDescent="0.25">
      <c r="A17" s="401" t="s">
        <v>110</v>
      </c>
      <c r="B17" s="401" t="s">
        <v>216</v>
      </c>
      <c r="C17" s="401" t="s">
        <v>92</v>
      </c>
      <c r="D17" s="401" t="s">
        <v>180</v>
      </c>
      <c r="E17" s="401" t="s">
        <v>110</v>
      </c>
      <c r="F17" s="402">
        <v>111147379</v>
      </c>
      <c r="G17" s="403">
        <v>0</v>
      </c>
      <c r="H17" s="403">
        <v>0</v>
      </c>
      <c r="I17" s="403">
        <v>0</v>
      </c>
      <c r="J17" s="403">
        <v>0</v>
      </c>
      <c r="K17" s="402">
        <v>3510000</v>
      </c>
      <c r="L17" s="403">
        <v>0</v>
      </c>
      <c r="M17" s="402">
        <v>114657379</v>
      </c>
      <c r="N17" s="403">
        <v>0</v>
      </c>
      <c r="O17" s="402">
        <v>29989773</v>
      </c>
      <c r="P17" s="402">
        <v>29989773</v>
      </c>
      <c r="Q17" s="403">
        <v>0</v>
      </c>
      <c r="R17" s="402">
        <v>84667606</v>
      </c>
      <c r="S17" s="403">
        <v>0</v>
      </c>
      <c r="T17" s="402">
        <v>29989773</v>
      </c>
      <c r="U17" s="402">
        <v>29989773</v>
      </c>
      <c r="V17" s="402">
        <v>84667606</v>
      </c>
      <c r="W17" s="402">
        <v>29989773</v>
      </c>
      <c r="X17" s="403">
        <v>0</v>
      </c>
      <c r="Y17" s="402">
        <v>29989773</v>
      </c>
      <c r="Z17" s="402">
        <v>29989773</v>
      </c>
      <c r="AA17" s="403">
        <v>0</v>
      </c>
    </row>
    <row r="18" spans="1:27" ht="16.5" hidden="1" customHeight="1" x14ac:dyDescent="0.25">
      <c r="A18" s="401" t="s">
        <v>215</v>
      </c>
      <c r="B18" s="401" t="s">
        <v>214</v>
      </c>
      <c r="C18" s="401" t="s">
        <v>92</v>
      </c>
      <c r="D18" s="401" t="s">
        <v>213</v>
      </c>
      <c r="E18" s="401" t="s">
        <v>90</v>
      </c>
      <c r="F18" s="402">
        <v>75099581</v>
      </c>
      <c r="G18" s="403">
        <v>0</v>
      </c>
      <c r="H18" s="403">
        <v>0</v>
      </c>
      <c r="I18" s="403">
        <v>0</v>
      </c>
      <c r="J18" s="403">
        <v>0</v>
      </c>
      <c r="K18" s="402">
        <v>2360000</v>
      </c>
      <c r="L18" s="403">
        <v>0</v>
      </c>
      <c r="M18" s="402">
        <v>77459581</v>
      </c>
      <c r="N18" s="403">
        <v>0</v>
      </c>
      <c r="O18" s="402">
        <v>10872905</v>
      </c>
      <c r="P18" s="402">
        <v>10872905</v>
      </c>
      <c r="Q18" s="403">
        <v>0</v>
      </c>
      <c r="R18" s="402">
        <v>66586676</v>
      </c>
      <c r="S18" s="403">
        <v>0</v>
      </c>
      <c r="T18" s="402">
        <v>10872905</v>
      </c>
      <c r="U18" s="402">
        <v>10872905</v>
      </c>
      <c r="V18" s="402">
        <v>66586676</v>
      </c>
      <c r="W18" s="402">
        <v>10872905</v>
      </c>
      <c r="X18" s="403">
        <v>0</v>
      </c>
      <c r="Y18" s="402">
        <v>10872905</v>
      </c>
      <c r="Z18" s="402">
        <v>10872905</v>
      </c>
      <c r="AA18" s="403">
        <v>0</v>
      </c>
    </row>
    <row r="19" spans="1:27" ht="16.5" hidden="1" customHeight="1" x14ac:dyDescent="0.25">
      <c r="A19" s="401" t="s">
        <v>416</v>
      </c>
      <c r="B19" s="401" t="s">
        <v>415</v>
      </c>
      <c r="C19" s="401" t="s">
        <v>92</v>
      </c>
      <c r="D19" s="401" t="s">
        <v>414</v>
      </c>
      <c r="E19" s="401" t="s">
        <v>413</v>
      </c>
      <c r="F19" s="403">
        <v>0</v>
      </c>
      <c r="G19" s="403">
        <v>0</v>
      </c>
      <c r="H19" s="403">
        <v>0</v>
      </c>
      <c r="I19" s="403">
        <v>0</v>
      </c>
      <c r="J19" s="403">
        <v>0</v>
      </c>
      <c r="K19" s="402">
        <v>10000000</v>
      </c>
      <c r="L19" s="403">
        <v>0</v>
      </c>
      <c r="M19" s="402">
        <v>10000000</v>
      </c>
      <c r="N19" s="403">
        <v>0</v>
      </c>
      <c r="O19" s="402">
        <v>2502384</v>
      </c>
      <c r="P19" s="402">
        <v>2502384</v>
      </c>
      <c r="Q19" s="403">
        <v>0</v>
      </c>
      <c r="R19" s="402">
        <v>7497616</v>
      </c>
      <c r="S19" s="403">
        <v>0</v>
      </c>
      <c r="T19" s="402">
        <v>2502384</v>
      </c>
      <c r="U19" s="402">
        <v>2502384</v>
      </c>
      <c r="V19" s="402">
        <v>7497616</v>
      </c>
      <c r="W19" s="402">
        <v>2502384</v>
      </c>
      <c r="X19" s="403">
        <v>0</v>
      </c>
      <c r="Y19" s="402">
        <v>2502384</v>
      </c>
      <c r="Z19" s="402">
        <v>2502384</v>
      </c>
      <c r="AA19" s="403">
        <v>0</v>
      </c>
    </row>
    <row r="20" spans="1:27" ht="16.5" hidden="1" customHeight="1" x14ac:dyDescent="0.25">
      <c r="A20" s="401" t="s">
        <v>212</v>
      </c>
      <c r="B20" s="401" t="s">
        <v>211</v>
      </c>
      <c r="C20" s="401" t="s">
        <v>92</v>
      </c>
      <c r="D20" s="401" t="s">
        <v>210</v>
      </c>
      <c r="E20" s="401" t="s">
        <v>90</v>
      </c>
      <c r="F20" s="402">
        <v>36047798</v>
      </c>
      <c r="G20" s="403">
        <v>0</v>
      </c>
      <c r="H20" s="403">
        <v>0</v>
      </c>
      <c r="I20" s="403">
        <v>0</v>
      </c>
      <c r="J20" s="403">
        <v>0</v>
      </c>
      <c r="K20" s="402">
        <v>1150000</v>
      </c>
      <c r="L20" s="403">
        <v>0</v>
      </c>
      <c r="M20" s="402">
        <v>37197798</v>
      </c>
      <c r="N20" s="403">
        <v>0</v>
      </c>
      <c r="O20" s="402">
        <v>19116868</v>
      </c>
      <c r="P20" s="402">
        <v>19116868</v>
      </c>
      <c r="Q20" s="403">
        <v>0</v>
      </c>
      <c r="R20" s="402">
        <v>18080930</v>
      </c>
      <c r="S20" s="403">
        <v>0</v>
      </c>
      <c r="T20" s="402">
        <v>19116868</v>
      </c>
      <c r="U20" s="402">
        <v>19116868</v>
      </c>
      <c r="V20" s="402">
        <v>18080930</v>
      </c>
      <c r="W20" s="402">
        <v>19116868</v>
      </c>
      <c r="X20" s="403">
        <v>0</v>
      </c>
      <c r="Y20" s="402">
        <v>19116868</v>
      </c>
      <c r="Z20" s="402">
        <v>19116868</v>
      </c>
      <c r="AA20" s="403">
        <v>0</v>
      </c>
    </row>
    <row r="21" spans="1:27" ht="16.5" hidden="1" customHeight="1" x14ac:dyDescent="0.25">
      <c r="A21" s="401" t="s">
        <v>209</v>
      </c>
      <c r="B21" s="401" t="s">
        <v>208</v>
      </c>
      <c r="C21" s="401" t="s">
        <v>92</v>
      </c>
      <c r="D21" s="401" t="s">
        <v>207</v>
      </c>
      <c r="E21" s="401" t="s">
        <v>90</v>
      </c>
      <c r="F21" s="402">
        <v>9762946</v>
      </c>
      <c r="G21" s="403">
        <v>0</v>
      </c>
      <c r="H21" s="403">
        <v>0</v>
      </c>
      <c r="I21" s="403">
        <v>0</v>
      </c>
      <c r="J21" s="403">
        <v>0</v>
      </c>
      <c r="K21" s="402">
        <v>310000</v>
      </c>
      <c r="L21" s="403">
        <v>0</v>
      </c>
      <c r="M21" s="402">
        <v>10072946</v>
      </c>
      <c r="N21" s="403">
        <v>0</v>
      </c>
      <c r="O21" s="402">
        <v>1364925</v>
      </c>
      <c r="P21" s="402">
        <v>1364925</v>
      </c>
      <c r="Q21" s="403">
        <v>0</v>
      </c>
      <c r="R21" s="402">
        <v>8708021</v>
      </c>
      <c r="S21" s="403">
        <v>0</v>
      </c>
      <c r="T21" s="402">
        <v>1364925</v>
      </c>
      <c r="U21" s="402">
        <v>1364925</v>
      </c>
      <c r="V21" s="402">
        <v>8708021</v>
      </c>
      <c r="W21" s="402">
        <v>1364925</v>
      </c>
      <c r="X21" s="403">
        <v>0</v>
      </c>
      <c r="Y21" s="402">
        <v>1364925</v>
      </c>
      <c r="Z21" s="402">
        <v>1364925</v>
      </c>
      <c r="AA21" s="403">
        <v>0</v>
      </c>
    </row>
    <row r="22" spans="1:27" ht="16.5" hidden="1" customHeight="1" x14ac:dyDescent="0.25">
      <c r="A22" s="401" t="s">
        <v>110</v>
      </c>
      <c r="B22" s="401" t="s">
        <v>206</v>
      </c>
      <c r="C22" s="401" t="s">
        <v>92</v>
      </c>
      <c r="D22" s="401" t="s">
        <v>205</v>
      </c>
      <c r="E22" s="401" t="s">
        <v>110</v>
      </c>
      <c r="F22" s="402">
        <v>335322951</v>
      </c>
      <c r="G22" s="403">
        <v>0</v>
      </c>
      <c r="H22" s="403">
        <v>0</v>
      </c>
      <c r="I22" s="403">
        <v>0</v>
      </c>
      <c r="J22" s="403">
        <v>0</v>
      </c>
      <c r="K22" s="402">
        <v>11360000</v>
      </c>
      <c r="L22" s="403">
        <v>0</v>
      </c>
      <c r="M22" s="402">
        <v>346682951</v>
      </c>
      <c r="N22" s="403">
        <v>0</v>
      </c>
      <c r="O22" s="402">
        <v>219419834</v>
      </c>
      <c r="P22" s="402">
        <v>219419834</v>
      </c>
      <c r="Q22" s="403">
        <v>0</v>
      </c>
      <c r="R22" s="402">
        <v>127263117</v>
      </c>
      <c r="S22" s="403">
        <v>0</v>
      </c>
      <c r="T22" s="402">
        <v>219419834</v>
      </c>
      <c r="U22" s="402">
        <v>219419834</v>
      </c>
      <c r="V22" s="402">
        <v>127263117</v>
      </c>
      <c r="W22" s="402">
        <v>219360174</v>
      </c>
      <c r="X22" s="403">
        <v>0</v>
      </c>
      <c r="Y22" s="402">
        <v>200071774</v>
      </c>
      <c r="Z22" s="402">
        <v>200071774</v>
      </c>
      <c r="AA22" s="402">
        <v>19348060</v>
      </c>
    </row>
    <row r="23" spans="1:27" ht="16.5" hidden="1" customHeight="1" x14ac:dyDescent="0.25">
      <c r="A23" s="401" t="s">
        <v>204</v>
      </c>
      <c r="B23" s="401" t="s">
        <v>203</v>
      </c>
      <c r="C23" s="401" t="s">
        <v>92</v>
      </c>
      <c r="D23" s="401" t="s">
        <v>202</v>
      </c>
      <c r="E23" s="401" t="s">
        <v>90</v>
      </c>
      <c r="F23" s="402">
        <v>95788061</v>
      </c>
      <c r="G23" s="403">
        <v>0</v>
      </c>
      <c r="H23" s="403">
        <v>0</v>
      </c>
      <c r="I23" s="403">
        <v>0</v>
      </c>
      <c r="J23" s="403">
        <v>0</v>
      </c>
      <c r="K23" s="402">
        <v>3050000</v>
      </c>
      <c r="L23" s="403">
        <v>0</v>
      </c>
      <c r="M23" s="402">
        <v>98838061</v>
      </c>
      <c r="N23" s="403">
        <v>0</v>
      </c>
      <c r="O23" s="402">
        <v>80306950</v>
      </c>
      <c r="P23" s="402">
        <v>80306950</v>
      </c>
      <c r="Q23" s="403">
        <v>0</v>
      </c>
      <c r="R23" s="402">
        <v>18531111</v>
      </c>
      <c r="S23" s="403">
        <v>0</v>
      </c>
      <c r="T23" s="402">
        <v>80306950</v>
      </c>
      <c r="U23" s="402">
        <v>80306950</v>
      </c>
      <c r="V23" s="402">
        <v>18531111</v>
      </c>
      <c r="W23" s="402">
        <v>80306950</v>
      </c>
      <c r="X23" s="403">
        <v>0</v>
      </c>
      <c r="Y23" s="402">
        <v>72564550</v>
      </c>
      <c r="Z23" s="402">
        <v>72564550</v>
      </c>
      <c r="AA23" s="402">
        <v>7742400</v>
      </c>
    </row>
    <row r="24" spans="1:27" ht="16.5" hidden="1" customHeight="1" x14ac:dyDescent="0.25">
      <c r="A24" s="401" t="s">
        <v>201</v>
      </c>
      <c r="B24" s="401" t="s">
        <v>200</v>
      </c>
      <c r="C24" s="401" t="s">
        <v>92</v>
      </c>
      <c r="D24" s="401" t="s">
        <v>199</v>
      </c>
      <c r="E24" s="401" t="s">
        <v>90</v>
      </c>
      <c r="F24" s="402">
        <v>67849877</v>
      </c>
      <c r="G24" s="403">
        <v>0</v>
      </c>
      <c r="H24" s="403">
        <v>0</v>
      </c>
      <c r="I24" s="403">
        <v>0</v>
      </c>
      <c r="J24" s="403">
        <v>0</v>
      </c>
      <c r="K24" s="402">
        <v>2160000</v>
      </c>
      <c r="L24" s="403">
        <v>0</v>
      </c>
      <c r="M24" s="402">
        <v>70009877</v>
      </c>
      <c r="N24" s="403">
        <v>0</v>
      </c>
      <c r="O24" s="402">
        <v>56958548</v>
      </c>
      <c r="P24" s="402">
        <v>56958548</v>
      </c>
      <c r="Q24" s="403">
        <v>0</v>
      </c>
      <c r="R24" s="402">
        <v>13051329</v>
      </c>
      <c r="S24" s="403">
        <v>0</v>
      </c>
      <c r="T24" s="402">
        <v>56958548</v>
      </c>
      <c r="U24" s="402">
        <v>56958548</v>
      </c>
      <c r="V24" s="402">
        <v>13051329</v>
      </c>
      <c r="W24" s="402">
        <v>56958548</v>
      </c>
      <c r="X24" s="403">
        <v>0</v>
      </c>
      <c r="Y24" s="402">
        <v>51436548</v>
      </c>
      <c r="Z24" s="402">
        <v>51436548</v>
      </c>
      <c r="AA24" s="402">
        <v>5522000</v>
      </c>
    </row>
    <row r="25" spans="1:27" ht="16.5" hidden="1" customHeight="1" x14ac:dyDescent="0.25">
      <c r="A25" s="401" t="s">
        <v>198</v>
      </c>
      <c r="B25" s="401" t="s">
        <v>197</v>
      </c>
      <c r="C25" s="401" t="s">
        <v>92</v>
      </c>
      <c r="D25" s="401" t="s">
        <v>196</v>
      </c>
      <c r="E25" s="401" t="s">
        <v>90</v>
      </c>
      <c r="F25" s="402">
        <v>81357880</v>
      </c>
      <c r="G25" s="403">
        <v>0</v>
      </c>
      <c r="H25" s="403">
        <v>0</v>
      </c>
      <c r="I25" s="403">
        <v>0</v>
      </c>
      <c r="J25" s="403">
        <v>0</v>
      </c>
      <c r="K25" s="402">
        <v>2560000</v>
      </c>
      <c r="L25" s="403">
        <v>0</v>
      </c>
      <c r="M25" s="402">
        <v>83917880</v>
      </c>
      <c r="N25" s="403">
        <v>0</v>
      </c>
      <c r="O25" s="402">
        <v>11374376</v>
      </c>
      <c r="P25" s="402">
        <v>11374376</v>
      </c>
      <c r="Q25" s="403">
        <v>0</v>
      </c>
      <c r="R25" s="402">
        <v>72543504</v>
      </c>
      <c r="S25" s="403">
        <v>0</v>
      </c>
      <c r="T25" s="402">
        <v>11374376</v>
      </c>
      <c r="U25" s="402">
        <v>11374376</v>
      </c>
      <c r="V25" s="402">
        <v>72543504</v>
      </c>
      <c r="W25" s="402">
        <v>11374376</v>
      </c>
      <c r="X25" s="403">
        <v>0</v>
      </c>
      <c r="Y25" s="402">
        <v>11374376</v>
      </c>
      <c r="Z25" s="402">
        <v>11374376</v>
      </c>
      <c r="AA25" s="403">
        <v>0</v>
      </c>
    </row>
    <row r="26" spans="1:27" ht="16.5" hidden="1" customHeight="1" x14ac:dyDescent="0.25">
      <c r="A26" s="401" t="s">
        <v>195</v>
      </c>
      <c r="B26" s="401" t="s">
        <v>194</v>
      </c>
      <c r="C26" s="401" t="s">
        <v>92</v>
      </c>
      <c r="D26" s="401" t="s">
        <v>193</v>
      </c>
      <c r="E26" s="401" t="s">
        <v>90</v>
      </c>
      <c r="F26" s="402">
        <v>38048157</v>
      </c>
      <c r="G26" s="403">
        <v>0</v>
      </c>
      <c r="H26" s="403">
        <v>0</v>
      </c>
      <c r="I26" s="403">
        <v>0</v>
      </c>
      <c r="J26" s="403">
        <v>0</v>
      </c>
      <c r="K26" s="402">
        <v>1312000</v>
      </c>
      <c r="L26" s="403">
        <v>0</v>
      </c>
      <c r="M26" s="402">
        <v>39360157</v>
      </c>
      <c r="N26" s="403">
        <v>0</v>
      </c>
      <c r="O26" s="402">
        <v>29994100</v>
      </c>
      <c r="P26" s="402">
        <v>29994100</v>
      </c>
      <c r="Q26" s="403">
        <v>0</v>
      </c>
      <c r="R26" s="402">
        <v>9366057</v>
      </c>
      <c r="S26" s="403">
        <v>0</v>
      </c>
      <c r="T26" s="402">
        <v>29994100</v>
      </c>
      <c r="U26" s="402">
        <v>29994100</v>
      </c>
      <c r="V26" s="402">
        <v>9366057</v>
      </c>
      <c r="W26" s="402">
        <v>29994100</v>
      </c>
      <c r="X26" s="403">
        <v>0</v>
      </c>
      <c r="Y26" s="402">
        <v>27456100</v>
      </c>
      <c r="Z26" s="402">
        <v>27456100</v>
      </c>
      <c r="AA26" s="402">
        <v>2538000</v>
      </c>
    </row>
    <row r="27" spans="1:27" ht="16.5" hidden="1" customHeight="1" x14ac:dyDescent="0.25">
      <c r="A27" s="401" t="s">
        <v>192</v>
      </c>
      <c r="B27" s="401" t="s">
        <v>191</v>
      </c>
      <c r="C27" s="401" t="s">
        <v>92</v>
      </c>
      <c r="D27" s="401" t="s">
        <v>190</v>
      </c>
      <c r="E27" s="401" t="s">
        <v>90</v>
      </c>
      <c r="F27" s="402">
        <v>4718781</v>
      </c>
      <c r="G27" s="403">
        <v>0</v>
      </c>
      <c r="H27" s="403">
        <v>0</v>
      </c>
      <c r="I27" s="403">
        <v>0</v>
      </c>
      <c r="J27" s="403">
        <v>0</v>
      </c>
      <c r="K27" s="402">
        <v>637000</v>
      </c>
      <c r="L27" s="403">
        <v>0</v>
      </c>
      <c r="M27" s="402">
        <v>5355781</v>
      </c>
      <c r="N27" s="403">
        <v>0</v>
      </c>
      <c r="O27" s="402">
        <v>3286960</v>
      </c>
      <c r="P27" s="402">
        <v>3286960</v>
      </c>
      <c r="Q27" s="403">
        <v>0</v>
      </c>
      <c r="R27" s="402">
        <v>2068821</v>
      </c>
      <c r="S27" s="403">
        <v>0</v>
      </c>
      <c r="T27" s="402">
        <v>3286960</v>
      </c>
      <c r="U27" s="402">
        <v>3286960</v>
      </c>
      <c r="V27" s="402">
        <v>2068821</v>
      </c>
      <c r="W27" s="402">
        <v>3227300</v>
      </c>
      <c r="X27" s="403">
        <v>0</v>
      </c>
      <c r="Y27" s="402">
        <v>2914400</v>
      </c>
      <c r="Z27" s="402">
        <v>2914400</v>
      </c>
      <c r="AA27" s="402">
        <v>372560</v>
      </c>
    </row>
    <row r="28" spans="1:27" ht="16.5" hidden="1" customHeight="1" x14ac:dyDescent="0.25">
      <c r="A28" s="401" t="s">
        <v>189</v>
      </c>
      <c r="B28" s="401" t="s">
        <v>188</v>
      </c>
      <c r="C28" s="401" t="s">
        <v>92</v>
      </c>
      <c r="D28" s="401" t="s">
        <v>187</v>
      </c>
      <c r="E28" s="401" t="s">
        <v>90</v>
      </c>
      <c r="F28" s="402">
        <v>28536117</v>
      </c>
      <c r="G28" s="403">
        <v>0</v>
      </c>
      <c r="H28" s="403">
        <v>0</v>
      </c>
      <c r="I28" s="403">
        <v>0</v>
      </c>
      <c r="J28" s="403">
        <v>0</v>
      </c>
      <c r="K28" s="402">
        <v>985000</v>
      </c>
      <c r="L28" s="403">
        <v>0</v>
      </c>
      <c r="M28" s="402">
        <v>29521117</v>
      </c>
      <c r="N28" s="403">
        <v>0</v>
      </c>
      <c r="O28" s="402">
        <v>22498800</v>
      </c>
      <c r="P28" s="402">
        <v>22498800</v>
      </c>
      <c r="Q28" s="403">
        <v>0</v>
      </c>
      <c r="R28" s="402">
        <v>7022317</v>
      </c>
      <c r="S28" s="403">
        <v>0</v>
      </c>
      <c r="T28" s="402">
        <v>22498800</v>
      </c>
      <c r="U28" s="402">
        <v>22498800</v>
      </c>
      <c r="V28" s="402">
        <v>7022317</v>
      </c>
      <c r="W28" s="402">
        <v>22498800</v>
      </c>
      <c r="X28" s="403">
        <v>0</v>
      </c>
      <c r="Y28" s="402">
        <v>20595000</v>
      </c>
      <c r="Z28" s="402">
        <v>20595000</v>
      </c>
      <c r="AA28" s="402">
        <v>1903800</v>
      </c>
    </row>
    <row r="29" spans="1:27" ht="16.5" hidden="1" customHeight="1" x14ac:dyDescent="0.25">
      <c r="A29" s="401" t="s">
        <v>186</v>
      </c>
      <c r="B29" s="401" t="s">
        <v>185</v>
      </c>
      <c r="C29" s="401" t="s">
        <v>92</v>
      </c>
      <c r="D29" s="401" t="s">
        <v>184</v>
      </c>
      <c r="E29" s="401" t="s">
        <v>90</v>
      </c>
      <c r="F29" s="402">
        <v>19024078</v>
      </c>
      <c r="G29" s="403">
        <v>0</v>
      </c>
      <c r="H29" s="403">
        <v>0</v>
      </c>
      <c r="I29" s="403">
        <v>0</v>
      </c>
      <c r="J29" s="403">
        <v>0</v>
      </c>
      <c r="K29" s="402">
        <v>656000</v>
      </c>
      <c r="L29" s="403">
        <v>0</v>
      </c>
      <c r="M29" s="402">
        <v>19680078</v>
      </c>
      <c r="N29" s="403">
        <v>0</v>
      </c>
      <c r="O29" s="402">
        <v>15000100</v>
      </c>
      <c r="P29" s="402">
        <v>15000100</v>
      </c>
      <c r="Q29" s="403">
        <v>0</v>
      </c>
      <c r="R29" s="402">
        <v>4679978</v>
      </c>
      <c r="S29" s="403">
        <v>0</v>
      </c>
      <c r="T29" s="402">
        <v>15000100</v>
      </c>
      <c r="U29" s="402">
        <v>15000100</v>
      </c>
      <c r="V29" s="402">
        <v>4679978</v>
      </c>
      <c r="W29" s="402">
        <v>15000100</v>
      </c>
      <c r="X29" s="403">
        <v>0</v>
      </c>
      <c r="Y29" s="402">
        <v>13730800</v>
      </c>
      <c r="Z29" s="402">
        <v>13730800</v>
      </c>
      <c r="AA29" s="402">
        <v>1269300</v>
      </c>
    </row>
    <row r="30" spans="1:27" ht="16.5" hidden="1" customHeight="1" x14ac:dyDescent="0.25">
      <c r="A30" s="401" t="s">
        <v>110</v>
      </c>
      <c r="B30" s="401" t="s">
        <v>183</v>
      </c>
      <c r="C30" s="401" t="s">
        <v>92</v>
      </c>
      <c r="D30" s="401" t="s">
        <v>182</v>
      </c>
      <c r="E30" s="401" t="s">
        <v>110</v>
      </c>
      <c r="F30" s="402">
        <v>67181020</v>
      </c>
      <c r="G30" s="403">
        <v>0</v>
      </c>
      <c r="H30" s="403">
        <v>0</v>
      </c>
      <c r="I30" s="403">
        <v>0</v>
      </c>
      <c r="J30" s="403">
        <v>0</v>
      </c>
      <c r="K30" s="402">
        <v>13434671</v>
      </c>
      <c r="L30" s="403">
        <v>0</v>
      </c>
      <c r="M30" s="402">
        <v>80615691</v>
      </c>
      <c r="N30" s="403">
        <v>0</v>
      </c>
      <c r="O30" s="402">
        <v>29900717</v>
      </c>
      <c r="P30" s="402">
        <v>29900717</v>
      </c>
      <c r="Q30" s="403">
        <v>0</v>
      </c>
      <c r="R30" s="402">
        <v>50714974</v>
      </c>
      <c r="S30" s="403">
        <v>0</v>
      </c>
      <c r="T30" s="402">
        <v>29900717</v>
      </c>
      <c r="U30" s="402">
        <v>29900717</v>
      </c>
      <c r="V30" s="402">
        <v>50714974</v>
      </c>
      <c r="W30" s="402">
        <v>29900717</v>
      </c>
      <c r="X30" s="403">
        <v>0</v>
      </c>
      <c r="Y30" s="402">
        <v>29900717</v>
      </c>
      <c r="Z30" s="402">
        <v>29900717</v>
      </c>
      <c r="AA30" s="403">
        <v>0</v>
      </c>
    </row>
    <row r="31" spans="1:27" ht="16.5" hidden="1" customHeight="1" x14ac:dyDescent="0.25">
      <c r="A31" s="401" t="s">
        <v>110</v>
      </c>
      <c r="B31" s="401" t="s">
        <v>181</v>
      </c>
      <c r="C31" s="401" t="s">
        <v>92</v>
      </c>
      <c r="D31" s="401" t="s">
        <v>180</v>
      </c>
      <c r="E31" s="401" t="s">
        <v>110</v>
      </c>
      <c r="F31" s="402">
        <v>67181020</v>
      </c>
      <c r="G31" s="403">
        <v>0</v>
      </c>
      <c r="H31" s="403">
        <v>0</v>
      </c>
      <c r="I31" s="403">
        <v>0</v>
      </c>
      <c r="J31" s="403">
        <v>0</v>
      </c>
      <c r="K31" s="402">
        <v>13434671</v>
      </c>
      <c r="L31" s="403">
        <v>0</v>
      </c>
      <c r="M31" s="402">
        <v>80615691</v>
      </c>
      <c r="N31" s="403">
        <v>0</v>
      </c>
      <c r="O31" s="402">
        <v>29900717</v>
      </c>
      <c r="P31" s="402">
        <v>29900717</v>
      </c>
      <c r="Q31" s="403">
        <v>0</v>
      </c>
      <c r="R31" s="402">
        <v>50714974</v>
      </c>
      <c r="S31" s="403">
        <v>0</v>
      </c>
      <c r="T31" s="402">
        <v>29900717</v>
      </c>
      <c r="U31" s="402">
        <v>29900717</v>
      </c>
      <c r="V31" s="402">
        <v>50714974</v>
      </c>
      <c r="W31" s="402">
        <v>29900717</v>
      </c>
      <c r="X31" s="403">
        <v>0</v>
      </c>
      <c r="Y31" s="402">
        <v>29900717</v>
      </c>
      <c r="Z31" s="402">
        <v>29900717</v>
      </c>
      <c r="AA31" s="403">
        <v>0</v>
      </c>
    </row>
    <row r="32" spans="1:27" ht="16.5" hidden="1" customHeight="1" x14ac:dyDescent="0.25">
      <c r="A32" s="401" t="s">
        <v>179</v>
      </c>
      <c r="B32" s="401" t="s">
        <v>178</v>
      </c>
      <c r="C32" s="401" t="s">
        <v>92</v>
      </c>
      <c r="D32" s="401" t="s">
        <v>177</v>
      </c>
      <c r="E32" s="401" t="s">
        <v>90</v>
      </c>
      <c r="F32" s="402">
        <v>52870104</v>
      </c>
      <c r="G32" s="403">
        <v>0</v>
      </c>
      <c r="H32" s="403">
        <v>0</v>
      </c>
      <c r="I32" s="403">
        <v>0</v>
      </c>
      <c r="J32" s="403">
        <v>0</v>
      </c>
      <c r="K32" s="402">
        <v>1660000</v>
      </c>
      <c r="L32" s="403">
        <v>0</v>
      </c>
      <c r="M32" s="402">
        <v>54530104</v>
      </c>
      <c r="N32" s="403">
        <v>0</v>
      </c>
      <c r="O32" s="402">
        <v>13208830</v>
      </c>
      <c r="P32" s="402">
        <v>13208830</v>
      </c>
      <c r="Q32" s="403">
        <v>0</v>
      </c>
      <c r="R32" s="402">
        <v>41321274</v>
      </c>
      <c r="S32" s="403">
        <v>0</v>
      </c>
      <c r="T32" s="402">
        <v>13208830</v>
      </c>
      <c r="U32" s="402">
        <v>13208830</v>
      </c>
      <c r="V32" s="402">
        <v>41321274</v>
      </c>
      <c r="W32" s="402">
        <v>13208830</v>
      </c>
      <c r="X32" s="403">
        <v>0</v>
      </c>
      <c r="Y32" s="402">
        <v>13208830</v>
      </c>
      <c r="Z32" s="402">
        <v>13208830</v>
      </c>
      <c r="AA32" s="403">
        <v>0</v>
      </c>
    </row>
    <row r="33" spans="1:27" ht="16.5" hidden="1" customHeight="1" x14ac:dyDescent="0.25">
      <c r="A33" s="401" t="s">
        <v>176</v>
      </c>
      <c r="B33" s="401" t="s">
        <v>175</v>
      </c>
      <c r="C33" s="401" t="s">
        <v>92</v>
      </c>
      <c r="D33" s="401" t="s">
        <v>174</v>
      </c>
      <c r="E33" s="401" t="s">
        <v>107</v>
      </c>
      <c r="F33" s="402">
        <v>10000000</v>
      </c>
      <c r="G33" s="403">
        <v>0</v>
      </c>
      <c r="H33" s="403">
        <v>0</v>
      </c>
      <c r="I33" s="403">
        <v>0</v>
      </c>
      <c r="J33" s="403">
        <v>0</v>
      </c>
      <c r="K33" s="402">
        <v>11638671</v>
      </c>
      <c r="L33" s="403">
        <v>0</v>
      </c>
      <c r="M33" s="402">
        <v>21638671</v>
      </c>
      <c r="N33" s="403">
        <v>0</v>
      </c>
      <c r="O33" s="402">
        <v>14396532</v>
      </c>
      <c r="P33" s="402">
        <v>14396532</v>
      </c>
      <c r="Q33" s="403">
        <v>0</v>
      </c>
      <c r="R33" s="402">
        <v>7242139</v>
      </c>
      <c r="S33" s="403">
        <v>0</v>
      </c>
      <c r="T33" s="402">
        <v>14396532</v>
      </c>
      <c r="U33" s="402">
        <v>14396532</v>
      </c>
      <c r="V33" s="402">
        <v>7242139</v>
      </c>
      <c r="W33" s="402">
        <v>14396532</v>
      </c>
      <c r="X33" s="403">
        <v>0</v>
      </c>
      <c r="Y33" s="402">
        <v>14396532</v>
      </c>
      <c r="Z33" s="402">
        <v>14396532</v>
      </c>
      <c r="AA33" s="403">
        <v>0</v>
      </c>
    </row>
    <row r="34" spans="1:27" ht="16.5" hidden="1" customHeight="1" x14ac:dyDescent="0.25">
      <c r="A34" s="401" t="s">
        <v>173</v>
      </c>
      <c r="B34" s="401" t="s">
        <v>172</v>
      </c>
      <c r="C34" s="401" t="s">
        <v>92</v>
      </c>
      <c r="D34" s="401" t="s">
        <v>171</v>
      </c>
      <c r="E34" s="401" t="s">
        <v>90</v>
      </c>
      <c r="F34" s="402">
        <v>4310916</v>
      </c>
      <c r="G34" s="403">
        <v>0</v>
      </c>
      <c r="H34" s="403">
        <v>0</v>
      </c>
      <c r="I34" s="403">
        <v>0</v>
      </c>
      <c r="J34" s="403">
        <v>0</v>
      </c>
      <c r="K34" s="402">
        <v>136000</v>
      </c>
      <c r="L34" s="403">
        <v>0</v>
      </c>
      <c r="M34" s="402">
        <v>4446916</v>
      </c>
      <c r="N34" s="403">
        <v>0</v>
      </c>
      <c r="O34" s="402">
        <v>2295355</v>
      </c>
      <c r="P34" s="402">
        <v>2295355</v>
      </c>
      <c r="Q34" s="403">
        <v>0</v>
      </c>
      <c r="R34" s="402">
        <v>2151561</v>
      </c>
      <c r="S34" s="403">
        <v>0</v>
      </c>
      <c r="T34" s="402">
        <v>2295355</v>
      </c>
      <c r="U34" s="402">
        <v>2295355</v>
      </c>
      <c r="V34" s="402">
        <v>2151561</v>
      </c>
      <c r="W34" s="402">
        <v>2295355</v>
      </c>
      <c r="X34" s="403">
        <v>0</v>
      </c>
      <c r="Y34" s="402">
        <v>2295355</v>
      </c>
      <c r="Z34" s="402">
        <v>2295355</v>
      </c>
      <c r="AA34" s="403">
        <v>0</v>
      </c>
    </row>
    <row r="35" spans="1:27" ht="16.5" customHeight="1" x14ac:dyDescent="0.25">
      <c r="A35" s="401" t="s">
        <v>110</v>
      </c>
      <c r="B35" s="401" t="s">
        <v>170</v>
      </c>
      <c r="C35" s="401" t="s">
        <v>92</v>
      </c>
      <c r="D35" s="401" t="s">
        <v>169</v>
      </c>
      <c r="E35" s="401" t="s">
        <v>110</v>
      </c>
      <c r="F35" s="402">
        <v>788491311</v>
      </c>
      <c r="G35" s="403">
        <v>0</v>
      </c>
      <c r="H35" s="403">
        <v>0</v>
      </c>
      <c r="I35" s="403">
        <v>0</v>
      </c>
      <c r="J35" s="403">
        <v>0</v>
      </c>
      <c r="K35" s="402">
        <v>51000000</v>
      </c>
      <c r="L35" s="402">
        <v>92943000</v>
      </c>
      <c r="M35" s="402">
        <v>746548311</v>
      </c>
      <c r="N35" s="403">
        <v>0</v>
      </c>
      <c r="O35" s="402">
        <v>658808696</v>
      </c>
      <c r="P35" s="402">
        <v>658808696</v>
      </c>
      <c r="Q35" s="403">
        <v>0</v>
      </c>
      <c r="R35" s="402">
        <v>87739615</v>
      </c>
      <c r="S35" s="403">
        <v>0</v>
      </c>
      <c r="T35" s="402">
        <v>627152072.88</v>
      </c>
      <c r="U35" s="402">
        <v>627152072.88</v>
      </c>
      <c r="V35" s="402">
        <v>119396238.12</v>
      </c>
      <c r="W35" s="402">
        <v>300937028</v>
      </c>
      <c r="X35" s="403">
        <v>0</v>
      </c>
      <c r="Y35" s="402">
        <v>300937028</v>
      </c>
      <c r="Z35" s="402">
        <v>300937028</v>
      </c>
      <c r="AA35" s="402">
        <v>326215044.88</v>
      </c>
    </row>
    <row r="36" spans="1:27" ht="16.5" hidden="1" customHeight="1" x14ac:dyDescent="0.25">
      <c r="A36" s="401" t="s">
        <v>110</v>
      </c>
      <c r="B36" s="401" t="s">
        <v>168</v>
      </c>
      <c r="C36" s="401" t="s">
        <v>92</v>
      </c>
      <c r="D36" s="401" t="s">
        <v>167</v>
      </c>
      <c r="E36" s="401" t="s">
        <v>110</v>
      </c>
      <c r="F36" s="402">
        <v>788491311</v>
      </c>
      <c r="G36" s="403">
        <v>0</v>
      </c>
      <c r="H36" s="403">
        <v>0</v>
      </c>
      <c r="I36" s="403">
        <v>0</v>
      </c>
      <c r="J36" s="403">
        <v>0</v>
      </c>
      <c r="K36" s="402">
        <v>51000000</v>
      </c>
      <c r="L36" s="402">
        <v>92943000</v>
      </c>
      <c r="M36" s="402">
        <v>746548311</v>
      </c>
      <c r="N36" s="403">
        <v>0</v>
      </c>
      <c r="O36" s="402">
        <v>658808696</v>
      </c>
      <c r="P36" s="402">
        <v>658808696</v>
      </c>
      <c r="Q36" s="403">
        <v>0</v>
      </c>
      <c r="R36" s="402">
        <v>87739615</v>
      </c>
      <c r="S36" s="403">
        <v>0</v>
      </c>
      <c r="T36" s="402">
        <v>627152072.88</v>
      </c>
      <c r="U36" s="402">
        <v>627152072.88</v>
      </c>
      <c r="V36" s="402">
        <v>119396238.12</v>
      </c>
      <c r="W36" s="402">
        <v>300937028</v>
      </c>
      <c r="X36" s="403">
        <v>0</v>
      </c>
      <c r="Y36" s="402">
        <v>300937028</v>
      </c>
      <c r="Z36" s="402">
        <v>300937028</v>
      </c>
      <c r="AA36" s="402">
        <v>326215044.88</v>
      </c>
    </row>
    <row r="37" spans="1:27" ht="16.5" hidden="1" customHeight="1" x14ac:dyDescent="0.25">
      <c r="A37" s="401" t="s">
        <v>110</v>
      </c>
      <c r="B37" s="401" t="s">
        <v>166</v>
      </c>
      <c r="C37" s="401" t="s">
        <v>92</v>
      </c>
      <c r="D37" s="401" t="s">
        <v>165</v>
      </c>
      <c r="E37" s="401" t="s">
        <v>110</v>
      </c>
      <c r="F37" s="402">
        <v>82118061</v>
      </c>
      <c r="G37" s="403">
        <v>0</v>
      </c>
      <c r="H37" s="403">
        <v>0</v>
      </c>
      <c r="I37" s="403">
        <v>0</v>
      </c>
      <c r="J37" s="403">
        <v>0</v>
      </c>
      <c r="K37" s="402">
        <v>15000000</v>
      </c>
      <c r="L37" s="403">
        <v>0</v>
      </c>
      <c r="M37" s="402">
        <v>97118061</v>
      </c>
      <c r="N37" s="403">
        <v>0</v>
      </c>
      <c r="O37" s="402">
        <v>83566351</v>
      </c>
      <c r="P37" s="402">
        <v>83566351</v>
      </c>
      <c r="Q37" s="403">
        <v>0</v>
      </c>
      <c r="R37" s="402">
        <v>13551710</v>
      </c>
      <c r="S37" s="403">
        <v>0</v>
      </c>
      <c r="T37" s="402">
        <v>52584727.880000003</v>
      </c>
      <c r="U37" s="402">
        <v>52584727.880000003</v>
      </c>
      <c r="V37" s="402">
        <v>44533333.119999997</v>
      </c>
      <c r="W37" s="402">
        <v>10920849</v>
      </c>
      <c r="X37" s="403">
        <v>0</v>
      </c>
      <c r="Y37" s="402">
        <v>10920849</v>
      </c>
      <c r="Z37" s="402">
        <v>10920849</v>
      </c>
      <c r="AA37" s="402">
        <v>41663878.880000003</v>
      </c>
    </row>
    <row r="38" spans="1:27" ht="16.5" hidden="1" customHeight="1" x14ac:dyDescent="0.25">
      <c r="A38" s="401" t="s">
        <v>164</v>
      </c>
      <c r="B38" s="401" t="s">
        <v>163</v>
      </c>
      <c r="C38" s="401" t="s">
        <v>92</v>
      </c>
      <c r="D38" s="401" t="s">
        <v>162</v>
      </c>
      <c r="E38" s="401" t="s">
        <v>90</v>
      </c>
      <c r="F38" s="402">
        <v>13118061</v>
      </c>
      <c r="G38" s="403">
        <v>0</v>
      </c>
      <c r="H38" s="403">
        <v>0</v>
      </c>
      <c r="I38" s="403">
        <v>0</v>
      </c>
      <c r="J38" s="403">
        <v>0</v>
      </c>
      <c r="K38" s="403">
        <v>0</v>
      </c>
      <c r="L38" s="403">
        <v>0</v>
      </c>
      <c r="M38" s="402">
        <v>13118061</v>
      </c>
      <c r="N38" s="403">
        <v>0</v>
      </c>
      <c r="O38" s="402">
        <v>10846472</v>
      </c>
      <c r="P38" s="402">
        <v>10846472</v>
      </c>
      <c r="Q38" s="403">
        <v>0</v>
      </c>
      <c r="R38" s="402">
        <v>2271589</v>
      </c>
      <c r="S38" s="403">
        <v>0</v>
      </c>
      <c r="T38" s="402">
        <v>10846472</v>
      </c>
      <c r="U38" s="402">
        <v>10846472</v>
      </c>
      <c r="V38" s="402">
        <v>2271589</v>
      </c>
      <c r="W38" s="402">
        <v>8059672</v>
      </c>
      <c r="X38" s="403">
        <v>0</v>
      </c>
      <c r="Y38" s="402">
        <v>8059672</v>
      </c>
      <c r="Z38" s="402">
        <v>8059672</v>
      </c>
      <c r="AA38" s="402">
        <v>2786800</v>
      </c>
    </row>
    <row r="39" spans="1:27" ht="16.5" hidden="1" customHeight="1" x14ac:dyDescent="0.25">
      <c r="A39" s="401" t="s">
        <v>161</v>
      </c>
      <c r="B39" s="401" t="s">
        <v>160</v>
      </c>
      <c r="C39" s="401" t="s">
        <v>92</v>
      </c>
      <c r="D39" s="401" t="s">
        <v>159</v>
      </c>
      <c r="E39" s="401" t="s">
        <v>90</v>
      </c>
      <c r="F39" s="402">
        <v>39000000</v>
      </c>
      <c r="G39" s="403">
        <v>0</v>
      </c>
      <c r="H39" s="403">
        <v>0</v>
      </c>
      <c r="I39" s="403">
        <v>0</v>
      </c>
      <c r="J39" s="403">
        <v>0</v>
      </c>
      <c r="K39" s="402">
        <v>15000000</v>
      </c>
      <c r="L39" s="403">
        <v>0</v>
      </c>
      <c r="M39" s="402">
        <v>54000000</v>
      </c>
      <c r="N39" s="403">
        <v>0</v>
      </c>
      <c r="O39" s="402">
        <v>45679177</v>
      </c>
      <c r="P39" s="402">
        <v>45679177</v>
      </c>
      <c r="Q39" s="403">
        <v>0</v>
      </c>
      <c r="R39" s="402">
        <v>8320823</v>
      </c>
      <c r="S39" s="403">
        <v>0</v>
      </c>
      <c r="T39" s="402">
        <v>28748265.879999999</v>
      </c>
      <c r="U39" s="402">
        <v>28748265.879999999</v>
      </c>
      <c r="V39" s="402">
        <v>25251734.120000001</v>
      </c>
      <c r="W39" s="402">
        <v>2861177</v>
      </c>
      <c r="X39" s="403">
        <v>0</v>
      </c>
      <c r="Y39" s="402">
        <v>2861177</v>
      </c>
      <c r="Z39" s="402">
        <v>2861177</v>
      </c>
      <c r="AA39" s="402">
        <v>25887088.879999999</v>
      </c>
    </row>
    <row r="40" spans="1:27" ht="16.5" hidden="1" customHeight="1" x14ac:dyDescent="0.25">
      <c r="A40" s="401" t="s">
        <v>158</v>
      </c>
      <c r="B40" s="401" t="s">
        <v>157</v>
      </c>
      <c r="C40" s="401" t="s">
        <v>92</v>
      </c>
      <c r="D40" s="401" t="s">
        <v>156</v>
      </c>
      <c r="E40" s="401" t="s">
        <v>90</v>
      </c>
      <c r="F40" s="402">
        <v>30000000</v>
      </c>
      <c r="G40" s="403">
        <v>0</v>
      </c>
      <c r="H40" s="403">
        <v>0</v>
      </c>
      <c r="I40" s="403">
        <v>0</v>
      </c>
      <c r="J40" s="403">
        <v>0</v>
      </c>
      <c r="K40" s="403">
        <v>0</v>
      </c>
      <c r="L40" s="403">
        <v>0</v>
      </c>
      <c r="M40" s="402">
        <v>30000000</v>
      </c>
      <c r="N40" s="403">
        <v>0</v>
      </c>
      <c r="O40" s="402">
        <v>27040702</v>
      </c>
      <c r="P40" s="402">
        <v>27040702</v>
      </c>
      <c r="Q40" s="403">
        <v>0</v>
      </c>
      <c r="R40" s="402">
        <v>2959298</v>
      </c>
      <c r="S40" s="403">
        <v>0</v>
      </c>
      <c r="T40" s="402">
        <v>12989990</v>
      </c>
      <c r="U40" s="402">
        <v>12989990</v>
      </c>
      <c r="V40" s="402">
        <v>17010010</v>
      </c>
      <c r="W40" s="403">
        <v>0</v>
      </c>
      <c r="X40" s="403">
        <v>0</v>
      </c>
      <c r="Y40" s="403">
        <v>0</v>
      </c>
      <c r="Z40" s="403">
        <v>0</v>
      </c>
      <c r="AA40" s="402">
        <v>12989990</v>
      </c>
    </row>
    <row r="41" spans="1:27" ht="16.5" hidden="1" customHeight="1" x14ac:dyDescent="0.25">
      <c r="A41" s="401" t="s">
        <v>110</v>
      </c>
      <c r="B41" s="401" t="s">
        <v>155</v>
      </c>
      <c r="C41" s="401" t="s">
        <v>92</v>
      </c>
      <c r="D41" s="401" t="s">
        <v>121</v>
      </c>
      <c r="E41" s="401" t="s">
        <v>110</v>
      </c>
      <c r="F41" s="402">
        <v>706373250</v>
      </c>
      <c r="G41" s="403">
        <v>0</v>
      </c>
      <c r="H41" s="403">
        <v>0</v>
      </c>
      <c r="I41" s="403">
        <v>0</v>
      </c>
      <c r="J41" s="403">
        <v>0</v>
      </c>
      <c r="K41" s="402">
        <v>36000000</v>
      </c>
      <c r="L41" s="402">
        <v>92943000</v>
      </c>
      <c r="M41" s="402">
        <v>649430250</v>
      </c>
      <c r="N41" s="403">
        <v>0</v>
      </c>
      <c r="O41" s="402">
        <v>575242345</v>
      </c>
      <c r="P41" s="402">
        <v>575242345</v>
      </c>
      <c r="Q41" s="403">
        <v>0</v>
      </c>
      <c r="R41" s="402">
        <v>74187905</v>
      </c>
      <c r="S41" s="403">
        <v>0</v>
      </c>
      <c r="T41" s="402">
        <v>574567345</v>
      </c>
      <c r="U41" s="402">
        <v>574567345</v>
      </c>
      <c r="V41" s="402">
        <v>74862905</v>
      </c>
      <c r="W41" s="402">
        <v>290016179</v>
      </c>
      <c r="X41" s="403">
        <v>0</v>
      </c>
      <c r="Y41" s="402">
        <v>290016179</v>
      </c>
      <c r="Z41" s="402">
        <v>290016179</v>
      </c>
      <c r="AA41" s="402">
        <v>284551166</v>
      </c>
    </row>
    <row r="42" spans="1:27" ht="16.5" hidden="1" customHeight="1" x14ac:dyDescent="0.25">
      <c r="A42" s="401" t="s">
        <v>154</v>
      </c>
      <c r="B42" s="401" t="s">
        <v>153</v>
      </c>
      <c r="C42" s="401" t="s">
        <v>92</v>
      </c>
      <c r="D42" s="401" t="s">
        <v>152</v>
      </c>
      <c r="E42" s="401" t="s">
        <v>90</v>
      </c>
      <c r="F42" s="402">
        <v>2476902</v>
      </c>
      <c r="G42" s="403">
        <v>0</v>
      </c>
      <c r="H42" s="403">
        <v>0</v>
      </c>
      <c r="I42" s="403">
        <v>0</v>
      </c>
      <c r="J42" s="403">
        <v>0</v>
      </c>
      <c r="K42" s="403">
        <v>0</v>
      </c>
      <c r="L42" s="403">
        <v>0</v>
      </c>
      <c r="M42" s="402">
        <v>2476902</v>
      </c>
      <c r="N42" s="403">
        <v>0</v>
      </c>
      <c r="O42" s="402">
        <v>2310960</v>
      </c>
      <c r="P42" s="402">
        <v>2310960</v>
      </c>
      <c r="Q42" s="403">
        <v>0</v>
      </c>
      <c r="R42" s="402">
        <v>165942</v>
      </c>
      <c r="S42" s="403">
        <v>0</v>
      </c>
      <c r="T42" s="402">
        <v>2310960</v>
      </c>
      <c r="U42" s="402">
        <v>2310960</v>
      </c>
      <c r="V42" s="402">
        <v>165942</v>
      </c>
      <c r="W42" s="402">
        <v>377293</v>
      </c>
      <c r="X42" s="403">
        <v>0</v>
      </c>
      <c r="Y42" s="402">
        <v>377293</v>
      </c>
      <c r="Z42" s="402">
        <v>377293</v>
      </c>
      <c r="AA42" s="402">
        <v>1933667</v>
      </c>
    </row>
    <row r="43" spans="1:27" ht="16.5" hidden="1" customHeight="1" x14ac:dyDescent="0.25">
      <c r="A43" s="401" t="s">
        <v>151</v>
      </c>
      <c r="B43" s="401" t="s">
        <v>150</v>
      </c>
      <c r="C43" s="401" t="s">
        <v>92</v>
      </c>
      <c r="D43" s="401" t="s">
        <v>149</v>
      </c>
      <c r="E43" s="401" t="s">
        <v>90</v>
      </c>
      <c r="F43" s="402">
        <v>357179873</v>
      </c>
      <c r="G43" s="403">
        <v>0</v>
      </c>
      <c r="H43" s="403">
        <v>0</v>
      </c>
      <c r="I43" s="403">
        <v>0</v>
      </c>
      <c r="J43" s="403">
        <v>0</v>
      </c>
      <c r="K43" s="403">
        <v>0</v>
      </c>
      <c r="L43" s="402">
        <v>10000000</v>
      </c>
      <c r="M43" s="402">
        <v>347179873</v>
      </c>
      <c r="N43" s="403">
        <v>0</v>
      </c>
      <c r="O43" s="402">
        <v>327191969</v>
      </c>
      <c r="P43" s="402">
        <v>327191969</v>
      </c>
      <c r="Q43" s="403">
        <v>0</v>
      </c>
      <c r="R43" s="402">
        <v>19987904</v>
      </c>
      <c r="S43" s="403">
        <v>0</v>
      </c>
      <c r="T43" s="402">
        <v>327191969</v>
      </c>
      <c r="U43" s="402">
        <v>327191969</v>
      </c>
      <c r="V43" s="402">
        <v>19987904</v>
      </c>
      <c r="W43" s="402">
        <v>105724636</v>
      </c>
      <c r="X43" s="403">
        <v>0</v>
      </c>
      <c r="Y43" s="402">
        <v>105724636</v>
      </c>
      <c r="Z43" s="402">
        <v>105724636</v>
      </c>
      <c r="AA43" s="402">
        <v>221467333</v>
      </c>
    </row>
    <row r="44" spans="1:27" ht="16.5" hidden="1" customHeight="1" x14ac:dyDescent="0.25">
      <c r="A44" s="401" t="s">
        <v>148</v>
      </c>
      <c r="B44" s="401" t="s">
        <v>147</v>
      </c>
      <c r="C44" s="401" t="s">
        <v>92</v>
      </c>
      <c r="D44" s="401" t="s">
        <v>146</v>
      </c>
      <c r="E44" s="401" t="s">
        <v>90</v>
      </c>
      <c r="F44" s="402">
        <v>74316475</v>
      </c>
      <c r="G44" s="403">
        <v>0</v>
      </c>
      <c r="H44" s="403">
        <v>0</v>
      </c>
      <c r="I44" s="403">
        <v>0</v>
      </c>
      <c r="J44" s="403">
        <v>0</v>
      </c>
      <c r="K44" s="402">
        <v>26000000</v>
      </c>
      <c r="L44" s="403">
        <v>0</v>
      </c>
      <c r="M44" s="402">
        <v>100316475</v>
      </c>
      <c r="N44" s="403">
        <v>0</v>
      </c>
      <c r="O44" s="402">
        <v>64014332</v>
      </c>
      <c r="P44" s="402">
        <v>64014332</v>
      </c>
      <c r="Q44" s="403">
        <v>0</v>
      </c>
      <c r="R44" s="402">
        <v>36302143</v>
      </c>
      <c r="S44" s="403">
        <v>0</v>
      </c>
      <c r="T44" s="402">
        <v>64014332</v>
      </c>
      <c r="U44" s="402">
        <v>64014332</v>
      </c>
      <c r="V44" s="402">
        <v>36302143</v>
      </c>
      <c r="W44" s="402">
        <v>26911866</v>
      </c>
      <c r="X44" s="403">
        <v>0</v>
      </c>
      <c r="Y44" s="402">
        <v>26911866</v>
      </c>
      <c r="Z44" s="402">
        <v>26911866</v>
      </c>
      <c r="AA44" s="402">
        <v>37102466</v>
      </c>
    </row>
    <row r="45" spans="1:27" ht="16.5" hidden="1" customHeight="1" x14ac:dyDescent="0.25">
      <c r="A45" s="401" t="s">
        <v>145</v>
      </c>
      <c r="B45" s="401" t="s">
        <v>144</v>
      </c>
      <c r="C45" s="401" t="s">
        <v>92</v>
      </c>
      <c r="D45" s="401" t="s">
        <v>111</v>
      </c>
      <c r="E45" s="401" t="s">
        <v>90</v>
      </c>
      <c r="F45" s="402">
        <v>272400000</v>
      </c>
      <c r="G45" s="403">
        <v>0</v>
      </c>
      <c r="H45" s="403">
        <v>0</v>
      </c>
      <c r="I45" s="403">
        <v>0</v>
      </c>
      <c r="J45" s="403">
        <v>0</v>
      </c>
      <c r="K45" s="403">
        <v>0</v>
      </c>
      <c r="L45" s="402">
        <v>82943000</v>
      </c>
      <c r="M45" s="402">
        <v>189457000</v>
      </c>
      <c r="N45" s="403">
        <v>0</v>
      </c>
      <c r="O45" s="402">
        <v>179222700</v>
      </c>
      <c r="P45" s="402">
        <v>179222700</v>
      </c>
      <c r="Q45" s="403">
        <v>0</v>
      </c>
      <c r="R45" s="402">
        <v>10234300</v>
      </c>
      <c r="S45" s="403">
        <v>0</v>
      </c>
      <c r="T45" s="402">
        <v>178547700</v>
      </c>
      <c r="U45" s="402">
        <v>178547700</v>
      </c>
      <c r="V45" s="402">
        <v>10909300</v>
      </c>
      <c r="W45" s="402">
        <v>154500000</v>
      </c>
      <c r="X45" s="403">
        <v>0</v>
      </c>
      <c r="Y45" s="402">
        <v>154500000</v>
      </c>
      <c r="Z45" s="402">
        <v>154500000</v>
      </c>
      <c r="AA45" s="402">
        <v>24047700</v>
      </c>
    </row>
    <row r="46" spans="1:27" ht="16.5" hidden="1" customHeight="1" x14ac:dyDescent="0.25">
      <c r="A46" s="401" t="s">
        <v>110</v>
      </c>
      <c r="B46" s="401" t="s">
        <v>143</v>
      </c>
      <c r="C46" s="401" t="s">
        <v>92</v>
      </c>
      <c r="D46" s="401" t="s">
        <v>142</v>
      </c>
      <c r="E46" s="401" t="s">
        <v>110</v>
      </c>
      <c r="F46" s="402">
        <v>139809600</v>
      </c>
      <c r="G46" s="403">
        <v>0</v>
      </c>
      <c r="H46" s="403">
        <v>0</v>
      </c>
      <c r="I46" s="403">
        <v>0</v>
      </c>
      <c r="J46" s="403">
        <v>0</v>
      </c>
      <c r="K46" s="403">
        <v>0</v>
      </c>
      <c r="L46" s="403">
        <v>0</v>
      </c>
      <c r="M46" s="402">
        <v>139809600</v>
      </c>
      <c r="N46" s="403">
        <v>0</v>
      </c>
      <c r="O46" s="402">
        <v>26396149</v>
      </c>
      <c r="P46" s="402">
        <v>26396149</v>
      </c>
      <c r="Q46" s="403">
        <v>0</v>
      </c>
      <c r="R46" s="402">
        <v>113413451</v>
      </c>
      <c r="S46" s="403">
        <v>0</v>
      </c>
      <c r="T46" s="402">
        <v>26396149</v>
      </c>
      <c r="U46" s="402">
        <v>26396149</v>
      </c>
      <c r="V46" s="402">
        <v>113413451</v>
      </c>
      <c r="W46" s="402">
        <v>26396149</v>
      </c>
      <c r="X46" s="403">
        <v>0</v>
      </c>
      <c r="Y46" s="402">
        <v>26396149</v>
      </c>
      <c r="Z46" s="402">
        <v>26396149</v>
      </c>
      <c r="AA46" s="403">
        <v>0</v>
      </c>
    </row>
    <row r="47" spans="1:27" ht="16.5" customHeight="1" x14ac:dyDescent="0.25">
      <c r="A47" s="401" t="s">
        <v>110</v>
      </c>
      <c r="B47" s="401" t="s">
        <v>141</v>
      </c>
      <c r="C47" s="401" t="s">
        <v>92</v>
      </c>
      <c r="D47" s="401" t="s">
        <v>140</v>
      </c>
      <c r="E47" s="401" t="s">
        <v>110</v>
      </c>
      <c r="F47" s="402">
        <v>139809600</v>
      </c>
      <c r="G47" s="403">
        <v>0</v>
      </c>
      <c r="H47" s="403">
        <v>0</v>
      </c>
      <c r="I47" s="403">
        <v>0</v>
      </c>
      <c r="J47" s="403">
        <v>0</v>
      </c>
      <c r="K47" s="403">
        <v>0</v>
      </c>
      <c r="L47" s="403">
        <v>0</v>
      </c>
      <c r="M47" s="402">
        <v>139809600</v>
      </c>
      <c r="N47" s="403">
        <v>0</v>
      </c>
      <c r="O47" s="402">
        <v>26396149</v>
      </c>
      <c r="P47" s="402">
        <v>26396149</v>
      </c>
      <c r="Q47" s="403">
        <v>0</v>
      </c>
      <c r="R47" s="402">
        <v>113413451</v>
      </c>
      <c r="S47" s="403">
        <v>0</v>
      </c>
      <c r="T47" s="402">
        <v>26396149</v>
      </c>
      <c r="U47" s="402">
        <v>26396149</v>
      </c>
      <c r="V47" s="402">
        <v>113413451</v>
      </c>
      <c r="W47" s="402">
        <v>26396149</v>
      </c>
      <c r="X47" s="403">
        <v>0</v>
      </c>
      <c r="Y47" s="402">
        <v>26396149</v>
      </c>
      <c r="Z47" s="402">
        <v>26396149</v>
      </c>
      <c r="AA47" s="403">
        <v>0</v>
      </c>
    </row>
    <row r="48" spans="1:27" ht="16.5" hidden="1" customHeight="1" x14ac:dyDescent="0.25">
      <c r="A48" s="401" t="s">
        <v>110</v>
      </c>
      <c r="B48" s="401" t="s">
        <v>139</v>
      </c>
      <c r="C48" s="401" t="s">
        <v>92</v>
      </c>
      <c r="D48" s="401" t="s">
        <v>138</v>
      </c>
      <c r="E48" s="401" t="s">
        <v>110</v>
      </c>
      <c r="F48" s="402">
        <v>139809600</v>
      </c>
      <c r="G48" s="403">
        <v>0</v>
      </c>
      <c r="H48" s="403">
        <v>0</v>
      </c>
      <c r="I48" s="403">
        <v>0</v>
      </c>
      <c r="J48" s="403">
        <v>0</v>
      </c>
      <c r="K48" s="403">
        <v>0</v>
      </c>
      <c r="L48" s="403">
        <v>0</v>
      </c>
      <c r="M48" s="402">
        <v>139809600</v>
      </c>
      <c r="N48" s="403">
        <v>0</v>
      </c>
      <c r="O48" s="402">
        <v>26396149</v>
      </c>
      <c r="P48" s="402">
        <v>26396149</v>
      </c>
      <c r="Q48" s="403">
        <v>0</v>
      </c>
      <c r="R48" s="402">
        <v>113413451</v>
      </c>
      <c r="S48" s="403">
        <v>0</v>
      </c>
      <c r="T48" s="402">
        <v>26396149</v>
      </c>
      <c r="U48" s="402">
        <v>26396149</v>
      </c>
      <c r="V48" s="402">
        <v>113413451</v>
      </c>
      <c r="W48" s="402">
        <v>26396149</v>
      </c>
      <c r="X48" s="403">
        <v>0</v>
      </c>
      <c r="Y48" s="402">
        <v>26396149</v>
      </c>
      <c r="Z48" s="402">
        <v>26396149</v>
      </c>
      <c r="AA48" s="403">
        <v>0</v>
      </c>
    </row>
    <row r="49" spans="1:27" ht="16.5" hidden="1" customHeight="1" x14ac:dyDescent="0.25">
      <c r="A49" s="401" t="s">
        <v>137</v>
      </c>
      <c r="B49" s="401" t="s">
        <v>135</v>
      </c>
      <c r="C49" s="401" t="s">
        <v>92</v>
      </c>
      <c r="D49" s="401" t="s">
        <v>134</v>
      </c>
      <c r="E49" s="401" t="s">
        <v>90</v>
      </c>
      <c r="F49" s="402">
        <v>119809609</v>
      </c>
      <c r="G49" s="403">
        <v>0</v>
      </c>
      <c r="H49" s="403">
        <v>0</v>
      </c>
      <c r="I49" s="403">
        <v>0</v>
      </c>
      <c r="J49" s="403">
        <v>0</v>
      </c>
      <c r="K49" s="403">
        <v>0</v>
      </c>
      <c r="L49" s="403">
        <v>0</v>
      </c>
      <c r="M49" s="402">
        <v>119809609</v>
      </c>
      <c r="N49" s="403">
        <v>0</v>
      </c>
      <c r="O49" s="402">
        <v>26396149</v>
      </c>
      <c r="P49" s="402">
        <v>26396149</v>
      </c>
      <c r="Q49" s="403">
        <v>0</v>
      </c>
      <c r="R49" s="402">
        <v>93413460</v>
      </c>
      <c r="S49" s="403">
        <v>0</v>
      </c>
      <c r="T49" s="402">
        <v>26396149</v>
      </c>
      <c r="U49" s="402">
        <v>26396149</v>
      </c>
      <c r="V49" s="402">
        <v>93413460</v>
      </c>
      <c r="W49" s="402">
        <v>26396149</v>
      </c>
      <c r="X49" s="403">
        <v>0</v>
      </c>
      <c r="Y49" s="402">
        <v>26396149</v>
      </c>
      <c r="Z49" s="402">
        <v>26396149</v>
      </c>
      <c r="AA49" s="403">
        <v>0</v>
      </c>
    </row>
    <row r="50" spans="1:27" ht="16.5" hidden="1" customHeight="1" x14ac:dyDescent="0.25">
      <c r="A50" s="401" t="s">
        <v>136</v>
      </c>
      <c r="B50" s="401" t="s">
        <v>135</v>
      </c>
      <c r="C50" s="401" t="s">
        <v>92</v>
      </c>
      <c r="D50" s="401" t="s">
        <v>134</v>
      </c>
      <c r="E50" s="401" t="s">
        <v>107</v>
      </c>
      <c r="F50" s="402">
        <v>19999991</v>
      </c>
      <c r="G50" s="403">
        <v>0</v>
      </c>
      <c r="H50" s="403">
        <v>0</v>
      </c>
      <c r="I50" s="403">
        <v>0</v>
      </c>
      <c r="J50" s="403">
        <v>0</v>
      </c>
      <c r="K50" s="403">
        <v>0</v>
      </c>
      <c r="L50" s="403">
        <v>0</v>
      </c>
      <c r="M50" s="402">
        <v>19999991</v>
      </c>
      <c r="N50" s="403">
        <v>0</v>
      </c>
      <c r="O50" s="403">
        <v>0</v>
      </c>
      <c r="P50" s="403">
        <v>0</v>
      </c>
      <c r="Q50" s="403">
        <v>0</v>
      </c>
      <c r="R50" s="402">
        <v>19999991</v>
      </c>
      <c r="S50" s="403">
        <v>0</v>
      </c>
      <c r="T50" s="403">
        <v>0</v>
      </c>
      <c r="U50" s="403">
        <v>0</v>
      </c>
      <c r="V50" s="402">
        <v>19999991</v>
      </c>
      <c r="W50" s="403">
        <v>0</v>
      </c>
      <c r="X50" s="403">
        <v>0</v>
      </c>
      <c r="Y50" s="403">
        <v>0</v>
      </c>
      <c r="Z50" s="403">
        <v>0</v>
      </c>
      <c r="AA50" s="403">
        <v>0</v>
      </c>
    </row>
    <row r="51" spans="1:27" ht="16.5" hidden="1" customHeight="1" x14ac:dyDescent="0.25">
      <c r="A51" s="401" t="s">
        <v>110</v>
      </c>
      <c r="B51" s="401" t="s">
        <v>133</v>
      </c>
      <c r="C51" s="401" t="s">
        <v>92</v>
      </c>
      <c r="D51" s="401" t="s">
        <v>132</v>
      </c>
      <c r="E51" s="401" t="s">
        <v>110</v>
      </c>
      <c r="F51" s="402">
        <v>16000000</v>
      </c>
      <c r="G51" s="403">
        <v>0</v>
      </c>
      <c r="H51" s="403">
        <v>0</v>
      </c>
      <c r="I51" s="403">
        <v>0</v>
      </c>
      <c r="J51" s="403">
        <v>0</v>
      </c>
      <c r="K51" s="402">
        <v>5937000</v>
      </c>
      <c r="L51" s="403">
        <v>0</v>
      </c>
      <c r="M51" s="402">
        <v>21937000</v>
      </c>
      <c r="N51" s="403">
        <v>0</v>
      </c>
      <c r="O51" s="402">
        <v>21936396</v>
      </c>
      <c r="P51" s="402">
        <v>21936396</v>
      </c>
      <c r="Q51" s="403">
        <v>0</v>
      </c>
      <c r="R51" s="403">
        <v>604</v>
      </c>
      <c r="S51" s="403">
        <v>0</v>
      </c>
      <c r="T51" s="402">
        <v>21936396</v>
      </c>
      <c r="U51" s="402">
        <v>21936396</v>
      </c>
      <c r="V51" s="403">
        <v>604</v>
      </c>
      <c r="W51" s="402">
        <v>18280330</v>
      </c>
      <c r="X51" s="403">
        <v>0</v>
      </c>
      <c r="Y51" s="402">
        <v>18280330</v>
      </c>
      <c r="Z51" s="402">
        <v>18280330</v>
      </c>
      <c r="AA51" s="402">
        <v>3656066</v>
      </c>
    </row>
    <row r="52" spans="1:27" ht="16.5" hidden="1" customHeight="1" x14ac:dyDescent="0.25">
      <c r="A52" s="401" t="s">
        <v>110</v>
      </c>
      <c r="B52" s="401" t="s">
        <v>131</v>
      </c>
      <c r="C52" s="401" t="s">
        <v>92</v>
      </c>
      <c r="D52" s="401" t="s">
        <v>130</v>
      </c>
      <c r="E52" s="401" t="s">
        <v>110</v>
      </c>
      <c r="F52" s="402">
        <v>16000000</v>
      </c>
      <c r="G52" s="403">
        <v>0</v>
      </c>
      <c r="H52" s="403">
        <v>0</v>
      </c>
      <c r="I52" s="403">
        <v>0</v>
      </c>
      <c r="J52" s="403">
        <v>0</v>
      </c>
      <c r="K52" s="402">
        <v>5937000</v>
      </c>
      <c r="L52" s="403">
        <v>0</v>
      </c>
      <c r="M52" s="402">
        <v>21937000</v>
      </c>
      <c r="N52" s="403">
        <v>0</v>
      </c>
      <c r="O52" s="402">
        <v>21936396</v>
      </c>
      <c r="P52" s="402">
        <v>21936396</v>
      </c>
      <c r="Q52" s="403">
        <v>0</v>
      </c>
      <c r="R52" s="403">
        <v>604</v>
      </c>
      <c r="S52" s="403">
        <v>0</v>
      </c>
      <c r="T52" s="402">
        <v>21936396</v>
      </c>
      <c r="U52" s="402">
        <v>21936396</v>
      </c>
      <c r="V52" s="403">
        <v>604</v>
      </c>
      <c r="W52" s="402">
        <v>18280330</v>
      </c>
      <c r="X52" s="403">
        <v>0</v>
      </c>
      <c r="Y52" s="402">
        <v>18280330</v>
      </c>
      <c r="Z52" s="402">
        <v>18280330</v>
      </c>
      <c r="AA52" s="402">
        <v>3656066</v>
      </c>
    </row>
    <row r="53" spans="1:27" ht="16.5" customHeight="1" x14ac:dyDescent="0.25">
      <c r="A53" s="401" t="s">
        <v>129</v>
      </c>
      <c r="B53" s="401" t="s">
        <v>128</v>
      </c>
      <c r="C53" s="401" t="s">
        <v>92</v>
      </c>
      <c r="D53" s="401" t="s">
        <v>127</v>
      </c>
      <c r="E53" s="401" t="s">
        <v>90</v>
      </c>
      <c r="F53" s="402">
        <v>16000000</v>
      </c>
      <c r="G53" s="403">
        <v>0</v>
      </c>
      <c r="H53" s="403">
        <v>0</v>
      </c>
      <c r="I53" s="403">
        <v>0</v>
      </c>
      <c r="J53" s="403">
        <v>0</v>
      </c>
      <c r="K53" s="402">
        <v>5937000</v>
      </c>
      <c r="L53" s="403">
        <v>0</v>
      </c>
      <c r="M53" s="402">
        <v>21937000</v>
      </c>
      <c r="N53" s="403">
        <v>0</v>
      </c>
      <c r="O53" s="402">
        <v>21936396</v>
      </c>
      <c r="P53" s="402">
        <v>21936396</v>
      </c>
      <c r="Q53" s="403">
        <v>0</v>
      </c>
      <c r="R53" s="403">
        <v>604</v>
      </c>
      <c r="S53" s="403">
        <v>0</v>
      </c>
      <c r="T53" s="402">
        <v>21936396</v>
      </c>
      <c r="U53" s="402">
        <v>21936396</v>
      </c>
      <c r="V53" s="403">
        <v>604</v>
      </c>
      <c r="W53" s="402">
        <v>18280330</v>
      </c>
      <c r="X53" s="403">
        <v>0</v>
      </c>
      <c r="Y53" s="402">
        <v>18280330</v>
      </c>
      <c r="Z53" s="402">
        <v>18280330</v>
      </c>
      <c r="AA53" s="402">
        <v>3656066</v>
      </c>
    </row>
    <row r="54" spans="1:27" s="407" customFormat="1" ht="16.5" customHeight="1" x14ac:dyDescent="0.25">
      <c r="A54" s="404" t="s">
        <v>110</v>
      </c>
      <c r="B54" s="404" t="s">
        <v>126</v>
      </c>
      <c r="C54" s="404" t="s">
        <v>92</v>
      </c>
      <c r="D54" s="404" t="s">
        <v>125</v>
      </c>
      <c r="E54" s="404" t="s">
        <v>110</v>
      </c>
      <c r="F54" s="405">
        <v>2707137572</v>
      </c>
      <c r="G54" s="405">
        <v>3707326622.8200002</v>
      </c>
      <c r="H54" s="406">
        <v>0</v>
      </c>
      <c r="I54" s="406">
        <v>0</v>
      </c>
      <c r="J54" s="406">
        <v>0</v>
      </c>
      <c r="K54" s="405">
        <v>454298095</v>
      </c>
      <c r="L54" s="405">
        <v>454298095</v>
      </c>
      <c r="M54" s="405">
        <v>6414464194.8199997</v>
      </c>
      <c r="N54" s="406">
        <v>0</v>
      </c>
      <c r="O54" s="405">
        <v>4773628268</v>
      </c>
      <c r="P54" s="405">
        <v>4773628268</v>
      </c>
      <c r="Q54" s="406">
        <v>0</v>
      </c>
      <c r="R54" s="405">
        <v>1640835926.8199999</v>
      </c>
      <c r="S54" s="406">
        <v>0</v>
      </c>
      <c r="T54" s="405">
        <v>4657079268</v>
      </c>
      <c r="U54" s="405">
        <v>4657079268</v>
      </c>
      <c r="V54" s="405">
        <v>1757384926.8199999</v>
      </c>
      <c r="W54" s="405">
        <v>2706940636</v>
      </c>
      <c r="X54" s="406">
        <v>0</v>
      </c>
      <c r="Y54" s="405">
        <v>2686460488</v>
      </c>
      <c r="Z54" s="405">
        <v>2686460488</v>
      </c>
      <c r="AA54" s="405">
        <v>1970618780</v>
      </c>
    </row>
    <row r="55" spans="1:27" ht="16.5" hidden="1" customHeight="1" x14ac:dyDescent="0.25">
      <c r="A55" s="401" t="s">
        <v>110</v>
      </c>
      <c r="B55" s="401" t="s">
        <v>425</v>
      </c>
      <c r="C55" s="401" t="s">
        <v>92</v>
      </c>
      <c r="D55" s="401" t="s">
        <v>426</v>
      </c>
      <c r="E55" s="401" t="s">
        <v>110</v>
      </c>
      <c r="F55" s="403">
        <v>0</v>
      </c>
      <c r="G55" s="402">
        <v>220300000</v>
      </c>
      <c r="H55" s="403">
        <v>0</v>
      </c>
      <c r="I55" s="403">
        <v>0</v>
      </c>
      <c r="J55" s="403">
        <v>0</v>
      </c>
      <c r="K55" s="403">
        <v>0</v>
      </c>
      <c r="L55" s="403">
        <v>0</v>
      </c>
      <c r="M55" s="402">
        <v>220300000</v>
      </c>
      <c r="N55" s="403">
        <v>0</v>
      </c>
      <c r="O55" s="402">
        <v>199858764</v>
      </c>
      <c r="P55" s="402">
        <v>199858764</v>
      </c>
      <c r="Q55" s="403">
        <v>0</v>
      </c>
      <c r="R55" s="402">
        <v>20441236</v>
      </c>
      <c r="S55" s="403">
        <v>0</v>
      </c>
      <c r="T55" s="402">
        <v>157579764</v>
      </c>
      <c r="U55" s="402">
        <v>157579764</v>
      </c>
      <c r="V55" s="402">
        <v>62720236</v>
      </c>
      <c r="W55" s="403">
        <v>0</v>
      </c>
      <c r="X55" s="403">
        <v>0</v>
      </c>
      <c r="Y55" s="403">
        <v>0</v>
      </c>
      <c r="Z55" s="403">
        <v>0</v>
      </c>
      <c r="AA55" s="402">
        <v>157579764</v>
      </c>
    </row>
    <row r="56" spans="1:27" ht="16.5" hidden="1" customHeight="1" x14ac:dyDescent="0.25">
      <c r="A56" s="401" t="s">
        <v>110</v>
      </c>
      <c r="B56" s="401" t="s">
        <v>423</v>
      </c>
      <c r="C56" s="401" t="s">
        <v>92</v>
      </c>
      <c r="D56" s="401" t="s">
        <v>424</v>
      </c>
      <c r="E56" s="401" t="s">
        <v>110</v>
      </c>
      <c r="F56" s="403">
        <v>0</v>
      </c>
      <c r="G56" s="402">
        <v>220300000</v>
      </c>
      <c r="H56" s="403">
        <v>0</v>
      </c>
      <c r="I56" s="403">
        <v>0</v>
      </c>
      <c r="J56" s="403">
        <v>0</v>
      </c>
      <c r="K56" s="403">
        <v>0</v>
      </c>
      <c r="L56" s="403">
        <v>0</v>
      </c>
      <c r="M56" s="402">
        <v>220300000</v>
      </c>
      <c r="N56" s="403">
        <v>0</v>
      </c>
      <c r="O56" s="402">
        <v>199858764</v>
      </c>
      <c r="P56" s="402">
        <v>199858764</v>
      </c>
      <c r="Q56" s="403">
        <v>0</v>
      </c>
      <c r="R56" s="402">
        <v>20441236</v>
      </c>
      <c r="S56" s="403">
        <v>0</v>
      </c>
      <c r="T56" s="402">
        <v>157579764</v>
      </c>
      <c r="U56" s="402">
        <v>157579764</v>
      </c>
      <c r="V56" s="402">
        <v>62720236</v>
      </c>
      <c r="W56" s="403">
        <v>0</v>
      </c>
      <c r="X56" s="403">
        <v>0</v>
      </c>
      <c r="Y56" s="403">
        <v>0</v>
      </c>
      <c r="Z56" s="403">
        <v>0</v>
      </c>
      <c r="AA56" s="402">
        <v>157579764</v>
      </c>
    </row>
    <row r="57" spans="1:27" s="411" customFormat="1" ht="22.5" x14ac:dyDescent="0.25">
      <c r="A57" s="408" t="s">
        <v>427</v>
      </c>
      <c r="B57" s="408" t="s">
        <v>428</v>
      </c>
      <c r="C57" s="408" t="s">
        <v>92</v>
      </c>
      <c r="D57" s="408" t="s">
        <v>429</v>
      </c>
      <c r="E57" s="408" t="s">
        <v>430</v>
      </c>
      <c r="F57" s="410">
        <v>0</v>
      </c>
      <c r="G57" s="409">
        <v>150000000</v>
      </c>
      <c r="H57" s="410">
        <v>0</v>
      </c>
      <c r="I57" s="410">
        <v>0</v>
      </c>
      <c r="J57" s="410">
        <v>0</v>
      </c>
      <c r="K57" s="410">
        <v>0</v>
      </c>
      <c r="L57" s="410">
        <v>0</v>
      </c>
      <c r="M57" s="409">
        <v>150000000</v>
      </c>
      <c r="N57" s="410">
        <v>0</v>
      </c>
      <c r="O57" s="409">
        <v>149306164</v>
      </c>
      <c r="P57" s="409">
        <v>149306164</v>
      </c>
      <c r="Q57" s="410">
        <v>0</v>
      </c>
      <c r="R57" s="409">
        <v>693836</v>
      </c>
      <c r="S57" s="410">
        <v>0</v>
      </c>
      <c r="T57" s="409">
        <v>149306164</v>
      </c>
      <c r="U57" s="409">
        <v>149306164</v>
      </c>
      <c r="V57" s="409">
        <v>693836</v>
      </c>
      <c r="W57" s="410">
        <v>0</v>
      </c>
      <c r="X57" s="410">
        <v>0</v>
      </c>
      <c r="Y57" s="410">
        <v>0</v>
      </c>
      <c r="Z57" s="410">
        <v>0</v>
      </c>
      <c r="AA57" s="409">
        <v>149306164</v>
      </c>
    </row>
    <row r="58" spans="1:27" s="415" customFormat="1" ht="22.5" x14ac:dyDescent="0.25">
      <c r="A58" s="412" t="s">
        <v>431</v>
      </c>
      <c r="B58" s="412" t="s">
        <v>432</v>
      </c>
      <c r="C58" s="412" t="s">
        <v>92</v>
      </c>
      <c r="D58" s="412" t="s">
        <v>433</v>
      </c>
      <c r="E58" s="412" t="s">
        <v>430</v>
      </c>
      <c r="F58" s="413">
        <v>0</v>
      </c>
      <c r="G58" s="414">
        <v>70300000</v>
      </c>
      <c r="H58" s="413">
        <v>0</v>
      </c>
      <c r="I58" s="413">
        <v>0</v>
      </c>
      <c r="J58" s="413">
        <v>0</v>
      </c>
      <c r="K58" s="413">
        <v>0</v>
      </c>
      <c r="L58" s="413">
        <v>0</v>
      </c>
      <c r="M58" s="414">
        <v>70300000</v>
      </c>
      <c r="N58" s="413">
        <v>0</v>
      </c>
      <c r="O58" s="414">
        <v>50552600</v>
      </c>
      <c r="P58" s="414">
        <v>50552600</v>
      </c>
      <c r="Q58" s="413">
        <v>0</v>
      </c>
      <c r="R58" s="414">
        <v>19747400</v>
      </c>
      <c r="S58" s="413">
        <v>0</v>
      </c>
      <c r="T58" s="414">
        <v>8273600</v>
      </c>
      <c r="U58" s="414">
        <v>8273600</v>
      </c>
      <c r="V58" s="414">
        <v>62026400</v>
      </c>
      <c r="W58" s="413">
        <v>0</v>
      </c>
      <c r="X58" s="413">
        <v>0</v>
      </c>
      <c r="Y58" s="413">
        <v>0</v>
      </c>
      <c r="Z58" s="413">
        <v>0</v>
      </c>
      <c r="AA58" s="414">
        <v>8273600</v>
      </c>
    </row>
    <row r="59" spans="1:27" ht="16.5" hidden="1" customHeight="1" x14ac:dyDescent="0.25">
      <c r="A59" s="401" t="s">
        <v>110</v>
      </c>
      <c r="B59" s="401" t="s">
        <v>112</v>
      </c>
      <c r="C59" s="401" t="s">
        <v>92</v>
      </c>
      <c r="D59" s="401" t="s">
        <v>111</v>
      </c>
      <c r="E59" s="401" t="s">
        <v>110</v>
      </c>
      <c r="F59" s="402">
        <v>2312728657</v>
      </c>
      <c r="G59" s="402">
        <v>2218757872.8200002</v>
      </c>
      <c r="H59" s="403">
        <v>0</v>
      </c>
      <c r="I59" s="403">
        <v>0</v>
      </c>
      <c r="J59" s="403">
        <v>0</v>
      </c>
      <c r="K59" s="402">
        <v>136018147</v>
      </c>
      <c r="L59" s="402">
        <v>358284948</v>
      </c>
      <c r="M59" s="402">
        <v>4309219728.8199997</v>
      </c>
      <c r="N59" s="403">
        <v>0</v>
      </c>
      <c r="O59" s="402">
        <v>3949514818</v>
      </c>
      <c r="P59" s="402">
        <v>3949514818</v>
      </c>
      <c r="Q59" s="403">
        <v>0</v>
      </c>
      <c r="R59" s="402">
        <v>359704910.81999999</v>
      </c>
      <c r="S59" s="403">
        <v>0</v>
      </c>
      <c r="T59" s="402">
        <v>3918644818</v>
      </c>
      <c r="U59" s="402">
        <v>3918644818</v>
      </c>
      <c r="V59" s="402">
        <v>390574910.81999999</v>
      </c>
      <c r="W59" s="402">
        <v>2376057366</v>
      </c>
      <c r="X59" s="403">
        <v>0</v>
      </c>
      <c r="Y59" s="402">
        <v>2375557366</v>
      </c>
      <c r="Z59" s="402">
        <v>2375557366</v>
      </c>
      <c r="AA59" s="402">
        <v>1543087452</v>
      </c>
    </row>
    <row r="60" spans="1:27" ht="16.5" hidden="1" customHeight="1" x14ac:dyDescent="0.25">
      <c r="A60" s="401" t="s">
        <v>110</v>
      </c>
      <c r="B60" s="401" t="s">
        <v>434</v>
      </c>
      <c r="C60" s="401" t="s">
        <v>92</v>
      </c>
      <c r="D60" s="401" t="s">
        <v>435</v>
      </c>
      <c r="E60" s="401" t="s">
        <v>110</v>
      </c>
      <c r="F60" s="403">
        <v>0</v>
      </c>
      <c r="G60" s="402">
        <v>940000000</v>
      </c>
      <c r="H60" s="403">
        <v>0</v>
      </c>
      <c r="I60" s="403">
        <v>0</v>
      </c>
      <c r="J60" s="403">
        <v>0</v>
      </c>
      <c r="K60" s="403">
        <v>0</v>
      </c>
      <c r="L60" s="403">
        <v>0</v>
      </c>
      <c r="M60" s="402">
        <v>940000000</v>
      </c>
      <c r="N60" s="403">
        <v>0</v>
      </c>
      <c r="O60" s="403">
        <v>0</v>
      </c>
      <c r="P60" s="403">
        <v>0</v>
      </c>
      <c r="Q60" s="403">
        <v>0</v>
      </c>
      <c r="R60" s="402">
        <v>940000000</v>
      </c>
      <c r="S60" s="403">
        <v>0</v>
      </c>
      <c r="T60" s="403">
        <v>0</v>
      </c>
      <c r="U60" s="403">
        <v>0</v>
      </c>
      <c r="V60" s="402">
        <v>940000000</v>
      </c>
      <c r="W60" s="403">
        <v>0</v>
      </c>
      <c r="X60" s="403">
        <v>0</v>
      </c>
      <c r="Y60" s="403">
        <v>0</v>
      </c>
      <c r="Z60" s="403">
        <v>0</v>
      </c>
      <c r="AA60" s="403">
        <v>0</v>
      </c>
    </row>
    <row r="61" spans="1:27" ht="16.5" hidden="1" customHeight="1" x14ac:dyDescent="0.25">
      <c r="A61" s="401" t="s">
        <v>110</v>
      </c>
      <c r="B61" s="401" t="s">
        <v>436</v>
      </c>
      <c r="C61" s="401" t="s">
        <v>92</v>
      </c>
      <c r="D61" s="401" t="s">
        <v>437</v>
      </c>
      <c r="E61" s="401" t="s">
        <v>110</v>
      </c>
      <c r="F61" s="403">
        <v>0</v>
      </c>
      <c r="G61" s="402">
        <v>940000000</v>
      </c>
      <c r="H61" s="403">
        <v>0</v>
      </c>
      <c r="I61" s="403">
        <v>0</v>
      </c>
      <c r="J61" s="403">
        <v>0</v>
      </c>
      <c r="K61" s="403">
        <v>0</v>
      </c>
      <c r="L61" s="403">
        <v>0</v>
      </c>
      <c r="M61" s="402">
        <v>940000000</v>
      </c>
      <c r="N61" s="403">
        <v>0</v>
      </c>
      <c r="O61" s="403">
        <v>0</v>
      </c>
      <c r="P61" s="403">
        <v>0</v>
      </c>
      <c r="Q61" s="403">
        <v>0</v>
      </c>
      <c r="R61" s="402">
        <v>940000000</v>
      </c>
      <c r="S61" s="403">
        <v>0</v>
      </c>
      <c r="T61" s="403">
        <v>0</v>
      </c>
      <c r="U61" s="403">
        <v>0</v>
      </c>
      <c r="V61" s="402">
        <v>940000000</v>
      </c>
      <c r="W61" s="403">
        <v>0</v>
      </c>
      <c r="X61" s="403">
        <v>0</v>
      </c>
      <c r="Y61" s="403">
        <v>0</v>
      </c>
      <c r="Z61" s="403">
        <v>0</v>
      </c>
      <c r="AA61" s="403">
        <v>0</v>
      </c>
    </row>
    <row r="62" spans="1:27" ht="16.5" hidden="1" customHeight="1" x14ac:dyDescent="0.25">
      <c r="A62" s="401" t="s">
        <v>110</v>
      </c>
      <c r="B62" s="401" t="s">
        <v>438</v>
      </c>
      <c r="C62" s="401" t="s">
        <v>92</v>
      </c>
      <c r="D62" s="401" t="s">
        <v>439</v>
      </c>
      <c r="E62" s="401" t="s">
        <v>110</v>
      </c>
      <c r="F62" s="403">
        <v>0</v>
      </c>
      <c r="G62" s="402">
        <v>940000000</v>
      </c>
      <c r="H62" s="403">
        <v>0</v>
      </c>
      <c r="I62" s="403">
        <v>0</v>
      </c>
      <c r="J62" s="403">
        <v>0</v>
      </c>
      <c r="K62" s="403">
        <v>0</v>
      </c>
      <c r="L62" s="403">
        <v>0</v>
      </c>
      <c r="M62" s="402">
        <v>940000000</v>
      </c>
      <c r="N62" s="403">
        <v>0</v>
      </c>
      <c r="O62" s="403">
        <v>0</v>
      </c>
      <c r="P62" s="403">
        <v>0</v>
      </c>
      <c r="Q62" s="403">
        <v>0</v>
      </c>
      <c r="R62" s="402">
        <v>940000000</v>
      </c>
      <c r="S62" s="403">
        <v>0</v>
      </c>
      <c r="T62" s="403">
        <v>0</v>
      </c>
      <c r="U62" s="403">
        <v>0</v>
      </c>
      <c r="V62" s="402">
        <v>940000000</v>
      </c>
      <c r="W62" s="403">
        <v>0</v>
      </c>
      <c r="X62" s="403">
        <v>0</v>
      </c>
      <c r="Y62" s="403">
        <v>0</v>
      </c>
      <c r="Z62" s="403">
        <v>0</v>
      </c>
      <c r="AA62" s="403">
        <v>0</v>
      </c>
    </row>
    <row r="63" spans="1:27" ht="16.5" hidden="1" customHeight="1" x14ac:dyDescent="0.25">
      <c r="A63" s="401" t="s">
        <v>110</v>
      </c>
      <c r="B63" s="401" t="s">
        <v>124</v>
      </c>
      <c r="C63" s="401" t="s">
        <v>92</v>
      </c>
      <c r="D63" s="401" t="s">
        <v>123</v>
      </c>
      <c r="E63" s="401" t="s">
        <v>110</v>
      </c>
      <c r="F63" s="402">
        <v>2707137572</v>
      </c>
      <c r="G63" s="402">
        <v>2767326622.8200002</v>
      </c>
      <c r="H63" s="403">
        <v>0</v>
      </c>
      <c r="I63" s="403">
        <v>0</v>
      </c>
      <c r="J63" s="403">
        <v>0</v>
      </c>
      <c r="K63" s="402">
        <v>454298095</v>
      </c>
      <c r="L63" s="402">
        <v>454298095</v>
      </c>
      <c r="M63" s="402">
        <v>5474464194.8199997</v>
      </c>
      <c r="N63" s="403">
        <v>0</v>
      </c>
      <c r="O63" s="402">
        <v>4773628268</v>
      </c>
      <c r="P63" s="402">
        <v>4773628268</v>
      </c>
      <c r="Q63" s="403">
        <v>0</v>
      </c>
      <c r="R63" s="402">
        <v>700835926.82000005</v>
      </c>
      <c r="S63" s="403">
        <v>0</v>
      </c>
      <c r="T63" s="402">
        <v>4657079268</v>
      </c>
      <c r="U63" s="402">
        <v>4657079268</v>
      </c>
      <c r="V63" s="402">
        <v>817384926.82000005</v>
      </c>
      <c r="W63" s="402">
        <v>2706940636</v>
      </c>
      <c r="X63" s="403">
        <v>0</v>
      </c>
      <c r="Y63" s="402">
        <v>2686460488</v>
      </c>
      <c r="Z63" s="402">
        <v>2686460488</v>
      </c>
      <c r="AA63" s="402">
        <v>1970618780</v>
      </c>
    </row>
    <row r="64" spans="1:27" s="419" customFormat="1" ht="16.5" customHeight="1" x14ac:dyDescent="0.25">
      <c r="A64" s="416" t="s">
        <v>440</v>
      </c>
      <c r="B64" s="416" t="s">
        <v>441</v>
      </c>
      <c r="C64" s="416" t="s">
        <v>92</v>
      </c>
      <c r="D64" s="416" t="s">
        <v>442</v>
      </c>
      <c r="E64" s="416" t="s">
        <v>430</v>
      </c>
      <c r="F64" s="417">
        <v>0</v>
      </c>
      <c r="G64" s="418">
        <v>940000000</v>
      </c>
      <c r="H64" s="417">
        <v>0</v>
      </c>
      <c r="I64" s="417">
        <v>0</v>
      </c>
      <c r="J64" s="417">
        <v>0</v>
      </c>
      <c r="K64" s="417">
        <v>0</v>
      </c>
      <c r="L64" s="417">
        <v>0</v>
      </c>
      <c r="M64" s="418">
        <v>940000000</v>
      </c>
      <c r="N64" s="417">
        <v>0</v>
      </c>
      <c r="O64" s="417">
        <v>0</v>
      </c>
      <c r="P64" s="417">
        <v>0</v>
      </c>
      <c r="Q64" s="417">
        <v>0</v>
      </c>
      <c r="R64" s="418">
        <v>940000000</v>
      </c>
      <c r="S64" s="417">
        <v>0</v>
      </c>
      <c r="T64" s="417">
        <v>0</v>
      </c>
      <c r="U64" s="417">
        <v>0</v>
      </c>
      <c r="V64" s="418">
        <v>940000000</v>
      </c>
      <c r="W64" s="417">
        <v>0</v>
      </c>
      <c r="X64" s="417">
        <v>0</v>
      </c>
      <c r="Y64" s="417">
        <v>0</v>
      </c>
      <c r="Z64" s="417">
        <v>0</v>
      </c>
      <c r="AA64" s="417">
        <v>0</v>
      </c>
    </row>
    <row r="65" spans="1:27" ht="16.5" hidden="1" customHeight="1" x14ac:dyDescent="0.25">
      <c r="A65" s="401" t="s">
        <v>110</v>
      </c>
      <c r="B65" s="401" t="s">
        <v>122</v>
      </c>
      <c r="C65" s="401" t="s">
        <v>92</v>
      </c>
      <c r="D65" s="401" t="s">
        <v>121</v>
      </c>
      <c r="E65" s="401" t="s">
        <v>110</v>
      </c>
      <c r="F65" s="402">
        <v>2707137572</v>
      </c>
      <c r="G65" s="402">
        <v>2547026622.8200002</v>
      </c>
      <c r="H65" s="403">
        <v>0</v>
      </c>
      <c r="I65" s="403">
        <v>0</v>
      </c>
      <c r="J65" s="403">
        <v>0</v>
      </c>
      <c r="K65" s="402">
        <v>454298095</v>
      </c>
      <c r="L65" s="402">
        <v>454298095</v>
      </c>
      <c r="M65" s="402">
        <v>5254164194.8199997</v>
      </c>
      <c r="N65" s="403">
        <v>0</v>
      </c>
      <c r="O65" s="402">
        <v>4573769504</v>
      </c>
      <c r="P65" s="402">
        <v>4573769504</v>
      </c>
      <c r="Q65" s="403">
        <v>0</v>
      </c>
      <c r="R65" s="402">
        <v>680394690.82000005</v>
      </c>
      <c r="S65" s="403">
        <v>0</v>
      </c>
      <c r="T65" s="402">
        <v>4499499504</v>
      </c>
      <c r="U65" s="402">
        <v>4499499504</v>
      </c>
      <c r="V65" s="402">
        <v>754664690.82000005</v>
      </c>
      <c r="W65" s="402">
        <v>2706940636</v>
      </c>
      <c r="X65" s="403">
        <v>0</v>
      </c>
      <c r="Y65" s="402">
        <v>2686460488</v>
      </c>
      <c r="Z65" s="402">
        <v>2686460488</v>
      </c>
      <c r="AA65" s="402">
        <v>1813039016</v>
      </c>
    </row>
    <row r="66" spans="1:27" s="415" customFormat="1" ht="33" x14ac:dyDescent="0.25">
      <c r="A66" s="412" t="s">
        <v>120</v>
      </c>
      <c r="B66" s="412" t="s">
        <v>119</v>
      </c>
      <c r="C66" s="412" t="s">
        <v>92</v>
      </c>
      <c r="D66" s="412" t="s">
        <v>118</v>
      </c>
      <c r="E66" s="412" t="s">
        <v>90</v>
      </c>
      <c r="F66" s="414">
        <v>62800427</v>
      </c>
      <c r="G66" s="414">
        <v>150000000</v>
      </c>
      <c r="H66" s="413">
        <v>0</v>
      </c>
      <c r="I66" s="413">
        <v>0</v>
      </c>
      <c r="J66" s="413">
        <v>0</v>
      </c>
      <c r="K66" s="413">
        <v>0</v>
      </c>
      <c r="L66" s="414">
        <v>23000000</v>
      </c>
      <c r="M66" s="414">
        <v>189800427</v>
      </c>
      <c r="N66" s="413">
        <v>0</v>
      </c>
      <c r="O66" s="414">
        <v>117110647</v>
      </c>
      <c r="P66" s="414">
        <v>117110647</v>
      </c>
      <c r="Q66" s="413">
        <v>0</v>
      </c>
      <c r="R66" s="414">
        <v>72689780</v>
      </c>
      <c r="S66" s="413">
        <v>0</v>
      </c>
      <c r="T66" s="414">
        <v>117110647</v>
      </c>
      <c r="U66" s="414">
        <v>117110647</v>
      </c>
      <c r="V66" s="414">
        <v>72689780</v>
      </c>
      <c r="W66" s="414">
        <v>35768087</v>
      </c>
      <c r="X66" s="413">
        <v>0</v>
      </c>
      <c r="Y66" s="414">
        <v>35768087</v>
      </c>
      <c r="Z66" s="414">
        <v>35768087</v>
      </c>
      <c r="AA66" s="414">
        <v>81342560</v>
      </c>
    </row>
    <row r="67" spans="1:27" s="411" customFormat="1" ht="22.5" x14ac:dyDescent="0.25">
      <c r="A67" s="408" t="s">
        <v>117</v>
      </c>
      <c r="B67" s="408" t="s">
        <v>114</v>
      </c>
      <c r="C67" s="408" t="s">
        <v>92</v>
      </c>
      <c r="D67" s="408" t="s">
        <v>116</v>
      </c>
      <c r="E67" s="408" t="s">
        <v>90</v>
      </c>
      <c r="F67" s="409">
        <v>226483488</v>
      </c>
      <c r="G67" s="410">
        <v>0</v>
      </c>
      <c r="H67" s="410">
        <v>0</v>
      </c>
      <c r="I67" s="410">
        <v>0</v>
      </c>
      <c r="J67" s="410">
        <v>0</v>
      </c>
      <c r="K67" s="410">
        <v>0</v>
      </c>
      <c r="L67" s="409">
        <v>73013147</v>
      </c>
      <c r="M67" s="409">
        <v>153470341</v>
      </c>
      <c r="N67" s="410">
        <v>0</v>
      </c>
      <c r="O67" s="409">
        <v>153470341</v>
      </c>
      <c r="P67" s="409">
        <v>153470341</v>
      </c>
      <c r="Q67" s="410">
        <v>0</v>
      </c>
      <c r="R67" s="410">
        <v>0</v>
      </c>
      <c r="S67" s="410">
        <v>0</v>
      </c>
      <c r="T67" s="409">
        <v>153470341</v>
      </c>
      <c r="U67" s="409">
        <v>153470341</v>
      </c>
      <c r="V67" s="410">
        <v>0</v>
      </c>
      <c r="W67" s="409">
        <v>38367585</v>
      </c>
      <c r="X67" s="410">
        <v>0</v>
      </c>
      <c r="Y67" s="409">
        <v>38367585</v>
      </c>
      <c r="Z67" s="409">
        <v>38367585</v>
      </c>
      <c r="AA67" s="409">
        <v>115102756</v>
      </c>
    </row>
    <row r="68" spans="1:27" s="415" customFormat="1" ht="22.5" x14ac:dyDescent="0.25">
      <c r="A68" s="412" t="s">
        <v>115</v>
      </c>
      <c r="B68" s="412" t="s">
        <v>114</v>
      </c>
      <c r="C68" s="412" t="s">
        <v>92</v>
      </c>
      <c r="D68" s="412" t="s">
        <v>113</v>
      </c>
      <c r="E68" s="412" t="s">
        <v>90</v>
      </c>
      <c r="F68" s="414">
        <v>105125000</v>
      </c>
      <c r="G68" s="414">
        <v>178268750</v>
      </c>
      <c r="H68" s="413">
        <v>0</v>
      </c>
      <c r="I68" s="413">
        <v>0</v>
      </c>
      <c r="J68" s="413">
        <v>0</v>
      </c>
      <c r="K68" s="414">
        <v>318279948</v>
      </c>
      <c r="L68" s="413">
        <v>0</v>
      </c>
      <c r="M68" s="414">
        <v>601673698</v>
      </c>
      <c r="N68" s="413">
        <v>0</v>
      </c>
      <c r="O68" s="414">
        <v>353673698</v>
      </c>
      <c r="P68" s="414">
        <v>353673698</v>
      </c>
      <c r="Q68" s="413">
        <v>0</v>
      </c>
      <c r="R68" s="414">
        <v>248000000</v>
      </c>
      <c r="S68" s="413">
        <v>0</v>
      </c>
      <c r="T68" s="414">
        <v>310273698</v>
      </c>
      <c r="U68" s="414">
        <v>310273698</v>
      </c>
      <c r="V68" s="414">
        <v>291400000</v>
      </c>
      <c r="W68" s="414">
        <v>256747598</v>
      </c>
      <c r="X68" s="413">
        <v>0</v>
      </c>
      <c r="Y68" s="414">
        <v>236767450</v>
      </c>
      <c r="Z68" s="414">
        <v>236767450</v>
      </c>
      <c r="AA68" s="414">
        <v>73506248</v>
      </c>
    </row>
    <row r="69" spans="1:27" s="419" customFormat="1" x14ac:dyDescent="0.25">
      <c r="A69" s="416" t="s">
        <v>109</v>
      </c>
      <c r="B69" s="416" t="s">
        <v>108</v>
      </c>
      <c r="C69" s="416" t="s">
        <v>92</v>
      </c>
      <c r="D69" s="416" t="s">
        <v>104</v>
      </c>
      <c r="E69" s="416" t="s">
        <v>107</v>
      </c>
      <c r="F69" s="418">
        <v>10000009</v>
      </c>
      <c r="G69" s="417">
        <v>0</v>
      </c>
      <c r="H69" s="417">
        <v>0</v>
      </c>
      <c r="I69" s="417">
        <v>0</v>
      </c>
      <c r="J69" s="417">
        <v>0</v>
      </c>
      <c r="K69" s="417">
        <v>0</v>
      </c>
      <c r="L69" s="417">
        <v>0</v>
      </c>
      <c r="M69" s="418">
        <v>10000009</v>
      </c>
      <c r="N69" s="417">
        <v>0</v>
      </c>
      <c r="O69" s="418">
        <v>10000000</v>
      </c>
      <c r="P69" s="418">
        <v>10000000</v>
      </c>
      <c r="Q69" s="417">
        <v>0</v>
      </c>
      <c r="R69" s="417">
        <v>9</v>
      </c>
      <c r="S69" s="417">
        <v>0</v>
      </c>
      <c r="T69" s="418">
        <v>10000000</v>
      </c>
      <c r="U69" s="418">
        <v>10000000</v>
      </c>
      <c r="V69" s="417">
        <v>9</v>
      </c>
      <c r="W69" s="418">
        <v>10000000</v>
      </c>
      <c r="X69" s="417">
        <v>0</v>
      </c>
      <c r="Y69" s="418">
        <v>10000000</v>
      </c>
      <c r="Z69" s="418">
        <v>10000000</v>
      </c>
      <c r="AA69" s="417">
        <v>0</v>
      </c>
    </row>
    <row r="70" spans="1:27" s="419" customFormat="1" ht="16.5" customHeight="1" x14ac:dyDescent="0.25">
      <c r="A70" s="416" t="s">
        <v>106</v>
      </c>
      <c r="B70" s="416" t="s">
        <v>105</v>
      </c>
      <c r="C70" s="416" t="s">
        <v>92</v>
      </c>
      <c r="D70" s="416" t="s">
        <v>104</v>
      </c>
      <c r="E70" s="416" t="s">
        <v>90</v>
      </c>
      <c r="F70" s="418">
        <v>20916668</v>
      </c>
      <c r="G70" s="418">
        <v>129083323</v>
      </c>
      <c r="H70" s="417">
        <v>0</v>
      </c>
      <c r="I70" s="417">
        <v>0</v>
      </c>
      <c r="J70" s="417">
        <v>0</v>
      </c>
      <c r="K70" s="417">
        <v>0</v>
      </c>
      <c r="L70" s="417">
        <v>0</v>
      </c>
      <c r="M70" s="418">
        <v>149999991</v>
      </c>
      <c r="N70" s="417">
        <v>0</v>
      </c>
      <c r="O70" s="418">
        <v>133293333</v>
      </c>
      <c r="P70" s="418">
        <v>133293333</v>
      </c>
      <c r="Q70" s="417">
        <v>0</v>
      </c>
      <c r="R70" s="418">
        <v>16706658</v>
      </c>
      <c r="S70" s="417">
        <v>0</v>
      </c>
      <c r="T70" s="418">
        <v>117543333</v>
      </c>
      <c r="U70" s="418">
        <v>117543333</v>
      </c>
      <c r="V70" s="418">
        <v>32456658</v>
      </c>
      <c r="W70" s="418">
        <v>50753332</v>
      </c>
      <c r="X70" s="417">
        <v>0</v>
      </c>
      <c r="Y70" s="418">
        <v>50753332</v>
      </c>
      <c r="Z70" s="418">
        <v>50753332</v>
      </c>
      <c r="AA70" s="418">
        <v>66790001</v>
      </c>
    </row>
    <row r="71" spans="1:27" s="415" customFormat="1" ht="16.5" customHeight="1" x14ac:dyDescent="0.25">
      <c r="A71" s="412" t="s">
        <v>103</v>
      </c>
      <c r="B71" s="412" t="s">
        <v>102</v>
      </c>
      <c r="C71" s="412" t="s">
        <v>92</v>
      </c>
      <c r="D71" s="412" t="s">
        <v>101</v>
      </c>
      <c r="E71" s="412" t="s">
        <v>90</v>
      </c>
      <c r="F71" s="414">
        <v>1382074573</v>
      </c>
      <c r="G71" s="414">
        <v>709978630</v>
      </c>
      <c r="H71" s="413">
        <v>0</v>
      </c>
      <c r="I71" s="413">
        <v>0</v>
      </c>
      <c r="J71" s="413">
        <v>0</v>
      </c>
      <c r="K71" s="413">
        <v>0</v>
      </c>
      <c r="L71" s="414">
        <v>358284948</v>
      </c>
      <c r="M71" s="414">
        <v>1733768255</v>
      </c>
      <c r="N71" s="413">
        <v>0</v>
      </c>
      <c r="O71" s="414">
        <v>1577419944</v>
      </c>
      <c r="P71" s="414">
        <v>1577419944</v>
      </c>
      <c r="Q71" s="413">
        <v>0</v>
      </c>
      <c r="R71" s="414">
        <v>156348311</v>
      </c>
      <c r="S71" s="413">
        <v>0</v>
      </c>
      <c r="T71" s="414">
        <v>1577419944</v>
      </c>
      <c r="U71" s="414">
        <v>1577419944</v>
      </c>
      <c r="V71" s="414">
        <v>156348311</v>
      </c>
      <c r="W71" s="414">
        <v>1052163663</v>
      </c>
      <c r="X71" s="413">
        <v>0</v>
      </c>
      <c r="Y71" s="414">
        <v>1052163663</v>
      </c>
      <c r="Z71" s="414">
        <v>1052163663</v>
      </c>
      <c r="AA71" s="414">
        <v>525256281</v>
      </c>
    </row>
    <row r="72" spans="1:27" s="423" customFormat="1" ht="16.5" customHeight="1" x14ac:dyDescent="0.25">
      <c r="A72" s="420" t="s">
        <v>100</v>
      </c>
      <c r="B72" s="420" t="s">
        <v>99</v>
      </c>
      <c r="C72" s="420" t="s">
        <v>92</v>
      </c>
      <c r="D72" s="420" t="s">
        <v>98</v>
      </c>
      <c r="E72" s="420" t="s">
        <v>90</v>
      </c>
      <c r="F72" s="421">
        <v>312133332</v>
      </c>
      <c r="G72" s="421">
        <v>510999995</v>
      </c>
      <c r="H72" s="422">
        <v>0</v>
      </c>
      <c r="I72" s="422">
        <v>0</v>
      </c>
      <c r="J72" s="422">
        <v>0</v>
      </c>
      <c r="K72" s="422">
        <v>0</v>
      </c>
      <c r="L72" s="422">
        <v>0</v>
      </c>
      <c r="M72" s="421">
        <v>823133327</v>
      </c>
      <c r="N72" s="422">
        <v>0</v>
      </c>
      <c r="O72" s="421">
        <v>821806209</v>
      </c>
      <c r="P72" s="421">
        <v>821806209</v>
      </c>
      <c r="Q72" s="422">
        <v>0</v>
      </c>
      <c r="R72" s="421">
        <v>1327118</v>
      </c>
      <c r="S72" s="422">
        <v>0</v>
      </c>
      <c r="T72" s="421">
        <v>806686209</v>
      </c>
      <c r="U72" s="421">
        <v>806686209</v>
      </c>
      <c r="V72" s="421">
        <v>16447118</v>
      </c>
      <c r="W72" s="421">
        <v>318372040</v>
      </c>
      <c r="X72" s="422">
        <v>0</v>
      </c>
      <c r="Y72" s="421">
        <v>318372040</v>
      </c>
      <c r="Z72" s="421">
        <v>318372040</v>
      </c>
      <c r="AA72" s="421">
        <v>488314169</v>
      </c>
    </row>
    <row r="73" spans="1:27" s="411" customFormat="1" ht="16.5" customHeight="1" x14ac:dyDescent="0.25">
      <c r="A73" s="408" t="s">
        <v>97</v>
      </c>
      <c r="B73" s="408" t="s">
        <v>96</v>
      </c>
      <c r="C73" s="408" t="s">
        <v>92</v>
      </c>
      <c r="D73" s="408" t="s">
        <v>95</v>
      </c>
      <c r="E73" s="408" t="s">
        <v>90</v>
      </c>
      <c r="F73" s="409">
        <v>203516512</v>
      </c>
      <c r="G73" s="409">
        <v>493333488</v>
      </c>
      <c r="H73" s="410">
        <v>0</v>
      </c>
      <c r="I73" s="410">
        <v>0</v>
      </c>
      <c r="J73" s="410">
        <v>0</v>
      </c>
      <c r="K73" s="409">
        <v>73013147</v>
      </c>
      <c r="L73" s="410">
        <v>0</v>
      </c>
      <c r="M73" s="409">
        <v>769863147</v>
      </c>
      <c r="N73" s="410">
        <v>0</v>
      </c>
      <c r="O73" s="409">
        <v>625823667</v>
      </c>
      <c r="P73" s="409">
        <v>625823667</v>
      </c>
      <c r="Q73" s="410">
        <v>0</v>
      </c>
      <c r="R73" s="409">
        <v>144039480</v>
      </c>
      <c r="S73" s="410">
        <v>0</v>
      </c>
      <c r="T73" s="409">
        <v>625823667</v>
      </c>
      <c r="U73" s="409">
        <v>625823667</v>
      </c>
      <c r="V73" s="409">
        <v>144039480</v>
      </c>
      <c r="W73" s="409">
        <v>368333332</v>
      </c>
      <c r="X73" s="410">
        <v>0</v>
      </c>
      <c r="Y73" s="409">
        <v>368333332</v>
      </c>
      <c r="Z73" s="409">
        <v>368333332</v>
      </c>
      <c r="AA73" s="409">
        <v>257490335</v>
      </c>
    </row>
    <row r="74" spans="1:27" s="427" customFormat="1" ht="22.5" x14ac:dyDescent="0.25">
      <c r="A74" s="424" t="s">
        <v>94</v>
      </c>
      <c r="B74" s="424" t="s">
        <v>93</v>
      </c>
      <c r="C74" s="424" t="s">
        <v>92</v>
      </c>
      <c r="D74" s="424" t="s">
        <v>91</v>
      </c>
      <c r="E74" s="424" t="s">
        <v>90</v>
      </c>
      <c r="F74" s="425">
        <v>384087563</v>
      </c>
      <c r="G74" s="425">
        <v>375362436.81999999</v>
      </c>
      <c r="H74" s="426">
        <v>0</v>
      </c>
      <c r="I74" s="426">
        <v>0</v>
      </c>
      <c r="J74" s="426">
        <v>0</v>
      </c>
      <c r="K74" s="425">
        <v>63005000</v>
      </c>
      <c r="L74" s="426">
        <v>0</v>
      </c>
      <c r="M74" s="425">
        <v>822454999.82000005</v>
      </c>
      <c r="N74" s="426">
        <v>0</v>
      </c>
      <c r="O74" s="425">
        <v>781171665</v>
      </c>
      <c r="P74" s="425">
        <v>781171665</v>
      </c>
      <c r="Q74" s="426">
        <v>0</v>
      </c>
      <c r="R74" s="425">
        <v>41283334.82</v>
      </c>
      <c r="S74" s="426">
        <v>0</v>
      </c>
      <c r="T74" s="425">
        <v>781171665</v>
      </c>
      <c r="U74" s="425">
        <v>781171665</v>
      </c>
      <c r="V74" s="425">
        <v>41283334.82</v>
      </c>
      <c r="W74" s="425">
        <v>576434999</v>
      </c>
      <c r="X74" s="426">
        <v>0</v>
      </c>
      <c r="Y74" s="425">
        <v>575934999</v>
      </c>
      <c r="Z74" s="425">
        <v>575934999</v>
      </c>
      <c r="AA74" s="425">
        <v>205236666</v>
      </c>
    </row>
    <row r="76" spans="1:27" x14ac:dyDescent="0.25">
      <c r="B76" s="327" t="s">
        <v>276</v>
      </c>
      <c r="C76" s="327"/>
      <c r="D76" s="327"/>
      <c r="E76" s="327"/>
      <c r="F76" s="327"/>
      <c r="G76" s="327"/>
      <c r="H76" s="327"/>
      <c r="I76" s="327"/>
      <c r="J76" s="327"/>
      <c r="K76" s="328">
        <f>+K58+K66+K68+K71</f>
        <v>318279948</v>
      </c>
      <c r="L76" s="328">
        <f t="shared" ref="L76:W76" si="0">+L59+L66+L68+L71</f>
        <v>739569896</v>
      </c>
      <c r="M76" s="428">
        <f>M58+M66+M68+M71</f>
        <v>2595542380</v>
      </c>
      <c r="N76" s="428"/>
      <c r="O76" s="428"/>
      <c r="P76" s="428"/>
      <c r="Q76" s="428"/>
      <c r="R76" s="428"/>
      <c r="S76" s="428"/>
      <c r="T76" s="428"/>
      <c r="U76" s="428">
        <f>U58+U66+U68+U71</f>
        <v>2013077889</v>
      </c>
      <c r="V76" s="428">
        <f t="shared" si="0"/>
        <v>911013001.81999993</v>
      </c>
      <c r="W76" s="428">
        <f t="shared" si="0"/>
        <v>3720736714</v>
      </c>
      <c r="X76" s="428">
        <f>+X58+X66+X68+X71</f>
        <v>0</v>
      </c>
      <c r="Y76" s="429"/>
      <c r="Z76" s="428">
        <f>Z58+Z66+Z68+Z71</f>
        <v>1324699200</v>
      </c>
    </row>
    <row r="77" spans="1:27" x14ac:dyDescent="0.25">
      <c r="B77" s="346" t="s">
        <v>278</v>
      </c>
      <c r="C77" s="346"/>
      <c r="D77" s="346"/>
      <c r="E77" s="346"/>
      <c r="F77" s="346"/>
      <c r="G77" s="346"/>
      <c r="H77" s="346"/>
      <c r="I77" s="346"/>
      <c r="J77" s="346"/>
      <c r="K77" s="347">
        <f>+K64+K69+K70</f>
        <v>0</v>
      </c>
      <c r="L77" s="347">
        <f t="shared" ref="L77:W77" si="1">+L64+L69+L70</f>
        <v>0</v>
      </c>
      <c r="M77" s="430">
        <f>M64+M69+M70</f>
        <v>1100000000</v>
      </c>
      <c r="N77" s="430"/>
      <c r="O77" s="430"/>
      <c r="P77" s="430"/>
      <c r="Q77" s="430"/>
      <c r="R77" s="430"/>
      <c r="S77" s="430"/>
      <c r="T77" s="430"/>
      <c r="U77" s="430">
        <f>U64+U69+U70</f>
        <v>127543333</v>
      </c>
      <c r="V77" s="430">
        <f t="shared" si="1"/>
        <v>972456667</v>
      </c>
      <c r="W77" s="430">
        <f t="shared" si="1"/>
        <v>60753332</v>
      </c>
      <c r="X77" s="430">
        <f>+X64+X69+X70</f>
        <v>0</v>
      </c>
      <c r="Y77" s="429"/>
      <c r="Z77" s="430">
        <f>Z64+Z69+Z70</f>
        <v>60753332</v>
      </c>
    </row>
    <row r="78" spans="1:27" x14ac:dyDescent="0.25">
      <c r="B78" s="297" t="s">
        <v>277</v>
      </c>
      <c r="C78" s="297"/>
      <c r="D78" s="297"/>
      <c r="E78" s="297"/>
      <c r="F78" s="297"/>
      <c r="G78" s="297"/>
      <c r="H78" s="297"/>
      <c r="I78" s="297"/>
      <c r="J78" s="297"/>
      <c r="K78" s="332">
        <f>+K57+K67+K73</f>
        <v>73013147</v>
      </c>
      <c r="L78" s="332">
        <f t="shared" ref="L78:W78" si="2">+L58+L67+L73</f>
        <v>73013147</v>
      </c>
      <c r="M78" s="431">
        <f>M57+M67+M73</f>
        <v>1073333488</v>
      </c>
      <c r="N78" s="431"/>
      <c r="O78" s="431"/>
      <c r="P78" s="431"/>
      <c r="Q78" s="431"/>
      <c r="R78" s="431"/>
      <c r="S78" s="431"/>
      <c r="T78" s="431"/>
      <c r="U78" s="431">
        <f>U57+U67+U73</f>
        <v>928600172</v>
      </c>
      <c r="V78" s="431">
        <f t="shared" si="2"/>
        <v>206065880</v>
      </c>
      <c r="W78" s="431">
        <f t="shared" si="2"/>
        <v>406700917</v>
      </c>
      <c r="X78" s="431">
        <f>+X57+X67+X73</f>
        <v>0</v>
      </c>
      <c r="Y78" s="429"/>
      <c r="Z78" s="431">
        <f>Z57+Z67+Z73</f>
        <v>406700917</v>
      </c>
    </row>
    <row r="79" spans="1:27" x14ac:dyDescent="0.25">
      <c r="B79" s="341" t="s">
        <v>279</v>
      </c>
      <c r="C79" s="341"/>
      <c r="D79" s="341"/>
      <c r="E79" s="341"/>
      <c r="F79" s="341"/>
      <c r="G79" s="341"/>
      <c r="H79" s="341"/>
      <c r="I79" s="341"/>
      <c r="J79" s="341"/>
      <c r="K79" s="342">
        <f>+K72</f>
        <v>0</v>
      </c>
      <c r="L79" s="342">
        <f t="shared" ref="L79:W79" si="3">+L72</f>
        <v>0</v>
      </c>
      <c r="M79" s="432">
        <f>M72</f>
        <v>823133327</v>
      </c>
      <c r="N79" s="432"/>
      <c r="O79" s="432"/>
      <c r="P79" s="432"/>
      <c r="Q79" s="432"/>
      <c r="R79" s="432"/>
      <c r="S79" s="432"/>
      <c r="T79" s="432"/>
      <c r="U79" s="432">
        <f>U72</f>
        <v>806686209</v>
      </c>
      <c r="V79" s="432">
        <f t="shared" si="3"/>
        <v>16447118</v>
      </c>
      <c r="W79" s="432">
        <f t="shared" si="3"/>
        <v>318372040</v>
      </c>
      <c r="X79" s="432">
        <f>+X72</f>
        <v>0</v>
      </c>
      <c r="Y79" s="429"/>
      <c r="Z79" s="432">
        <f>Z72</f>
        <v>318372040</v>
      </c>
    </row>
    <row r="80" spans="1:27" x14ac:dyDescent="0.25">
      <c r="B80" s="336" t="s">
        <v>280</v>
      </c>
      <c r="C80" s="336"/>
      <c r="D80" s="336"/>
      <c r="E80" s="336"/>
      <c r="F80" s="336"/>
      <c r="G80" s="336"/>
      <c r="H80" s="336"/>
      <c r="I80" s="336"/>
      <c r="J80" s="336"/>
      <c r="K80" s="337">
        <f>+K74</f>
        <v>63005000</v>
      </c>
      <c r="L80" s="337">
        <f t="shared" ref="L80:W80" si="4">+L74</f>
        <v>0</v>
      </c>
      <c r="M80" s="433">
        <f>M74</f>
        <v>822454999.82000005</v>
      </c>
      <c r="N80" s="433"/>
      <c r="O80" s="433"/>
      <c r="P80" s="433"/>
      <c r="Q80" s="433"/>
      <c r="R80" s="433"/>
      <c r="S80" s="433"/>
      <c r="T80" s="433"/>
      <c r="U80" s="433">
        <f>U74</f>
        <v>781171665</v>
      </c>
      <c r="V80" s="433">
        <f t="shared" si="4"/>
        <v>41283334.82</v>
      </c>
      <c r="W80" s="433">
        <f t="shared" si="4"/>
        <v>576434999</v>
      </c>
      <c r="X80" s="433">
        <f>+X74</f>
        <v>0</v>
      </c>
      <c r="Y80" s="429"/>
      <c r="Z80" s="433">
        <f>Z74</f>
        <v>575934999</v>
      </c>
    </row>
    <row r="81" spans="2:26" x14ac:dyDescent="0.25">
      <c r="B81" s="315"/>
      <c r="C81" s="315"/>
      <c r="D81" s="315"/>
      <c r="E81" s="315"/>
      <c r="F81" s="315"/>
      <c r="G81" s="315"/>
      <c r="H81" s="315"/>
      <c r="I81" s="315"/>
      <c r="J81" s="315"/>
      <c r="K81" s="315"/>
      <c r="L81" s="315"/>
      <c r="M81" s="315"/>
      <c r="N81" s="315"/>
      <c r="O81" s="315"/>
      <c r="P81" s="315"/>
      <c r="Q81" s="315"/>
      <c r="R81" s="315"/>
      <c r="S81" s="315"/>
      <c r="T81" s="315"/>
      <c r="U81" s="315"/>
      <c r="V81" s="315"/>
      <c r="W81" s="315"/>
      <c r="X81" s="315"/>
      <c r="Y81" s="378"/>
      <c r="Z81" s="378"/>
    </row>
    <row r="82" spans="2:26" x14ac:dyDescent="0.25">
      <c r="B82" s="315"/>
      <c r="C82" s="315"/>
      <c r="D82" s="315"/>
      <c r="E82" s="315"/>
      <c r="F82" s="315"/>
      <c r="G82" s="315"/>
      <c r="H82" s="315"/>
      <c r="I82" s="315"/>
      <c r="J82" s="315"/>
      <c r="K82" s="352">
        <f>SUM(K76:K80)</f>
        <v>454298095</v>
      </c>
      <c r="L82" s="352">
        <f t="shared" ref="L82:R82" si="5">SUM(L76:L80)</f>
        <v>812583043</v>
      </c>
      <c r="M82" s="352">
        <f t="shared" si="5"/>
        <v>6414464194.8199997</v>
      </c>
      <c r="N82" s="352">
        <f t="shared" si="5"/>
        <v>0</v>
      </c>
      <c r="O82" s="352">
        <f t="shared" si="5"/>
        <v>0</v>
      </c>
      <c r="P82" s="352">
        <f t="shared" si="5"/>
        <v>0</v>
      </c>
      <c r="Q82" s="352">
        <f t="shared" si="5"/>
        <v>0</v>
      </c>
      <c r="R82" s="352">
        <f t="shared" si="5"/>
        <v>0</v>
      </c>
      <c r="S82" s="352">
        <f>SUM(S76:S80)</f>
        <v>0</v>
      </c>
      <c r="T82" s="315"/>
      <c r="U82" s="352">
        <f>U76+U77+U78+U79+U80</f>
        <v>4657079268</v>
      </c>
      <c r="V82" s="315"/>
      <c r="W82" s="315"/>
      <c r="X82" s="353">
        <f>S82/K82</f>
        <v>0</v>
      </c>
      <c r="Y82" s="378"/>
      <c r="Z82" s="383">
        <f>U82/M82</f>
        <v>0.72602779071723933</v>
      </c>
    </row>
  </sheetData>
  <sheetProtection algorithmName="SHA-512" hashValue="ORTh+HhlXellhxhFsWDXJ5rJ1NSuceaXWzx92Mo0M6/eITqY1wp9cbTIhLzY4usU3X4elke/L/TCy+KiPyDSUA==" saltValue="tPz0TjYUxpPJz/RHsijJaQ==" spinCount="100000" sheet="1" objects="1" scenarios="1"/>
  <mergeCells count="6">
    <mergeCell ref="A6:AA6"/>
    <mergeCell ref="A1:AA1"/>
    <mergeCell ref="A2:AA2"/>
    <mergeCell ref="A3:AA3"/>
    <mergeCell ref="A4:AA4"/>
    <mergeCell ref="A5:AA5"/>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19"/>
  <sheetViews>
    <sheetView showGridLines="0" topLeftCell="A3" workbookViewId="0">
      <selection activeCell="P22" sqref="P22"/>
    </sheetView>
  </sheetViews>
  <sheetFormatPr baseColWidth="10" defaultRowHeight="15" x14ac:dyDescent="0.25"/>
  <cols>
    <col min="1" max="1" width="16.5" style="300" bestFit="1" customWidth="1"/>
    <col min="2" max="2" width="40" style="300" bestFit="1" customWidth="1"/>
    <col min="3" max="3" width="14.5" style="300" bestFit="1" customWidth="1"/>
    <col min="4" max="4" width="13.875" style="300" bestFit="1" customWidth="1"/>
    <col min="5" max="5" width="9.75" style="300" bestFit="1" customWidth="1"/>
    <col min="6" max="6" width="10.625" style="300" bestFit="1" customWidth="1"/>
    <col min="7" max="7" width="13.125" style="300" bestFit="1" customWidth="1"/>
    <col min="8" max="8" width="17" style="300" bestFit="1" customWidth="1"/>
    <col min="9" max="9" width="12.375" style="300" bestFit="1" customWidth="1"/>
    <col min="10" max="10" width="13.625" style="300" bestFit="1" customWidth="1"/>
    <col min="11" max="11" width="12.5" style="300" bestFit="1" customWidth="1"/>
    <col min="12" max="12" width="12.375" style="300" bestFit="1" customWidth="1"/>
    <col min="13" max="13" width="13.875" style="300" bestFit="1" customWidth="1"/>
    <col min="14" max="14" width="12.375" style="300" bestFit="1" customWidth="1"/>
    <col min="15" max="15" width="11.375" style="300" bestFit="1" customWidth="1"/>
    <col min="16" max="16" width="13.125" style="300" bestFit="1" customWidth="1"/>
    <col min="17" max="17" width="16.5" style="300" bestFit="1" customWidth="1"/>
    <col min="18" max="18" width="13.75" style="300" bestFit="1" customWidth="1"/>
    <col min="19" max="19" width="15.875" style="300" bestFit="1" customWidth="1"/>
    <col min="20" max="20" width="15.375" style="300" bestFit="1" customWidth="1"/>
    <col min="21" max="21" width="16" style="300" bestFit="1" customWidth="1"/>
    <col min="22" max="22" width="10.25" style="300" bestFit="1" customWidth="1"/>
    <col min="23" max="23" width="13.875" style="300" bestFit="1" customWidth="1"/>
    <col min="24" max="24" width="14.75" style="300" bestFit="1" customWidth="1"/>
    <col min="25" max="16384" width="11" style="300"/>
  </cols>
  <sheetData>
    <row r="1" spans="1:25" x14ac:dyDescent="0.25">
      <c r="A1" s="497" t="s">
        <v>270</v>
      </c>
      <c r="B1" s="497"/>
      <c r="C1" s="497"/>
      <c r="D1" s="497"/>
      <c r="E1" s="497"/>
      <c r="F1" s="497"/>
      <c r="G1" s="497"/>
      <c r="H1" s="497"/>
      <c r="I1" s="497"/>
      <c r="J1" s="497"/>
      <c r="K1" s="497"/>
      <c r="L1" s="497"/>
      <c r="M1" s="497"/>
      <c r="N1" s="497"/>
      <c r="O1" s="497"/>
      <c r="P1" s="497"/>
      <c r="Q1" s="497"/>
      <c r="R1" s="497"/>
      <c r="S1" s="497"/>
      <c r="T1" s="497"/>
      <c r="U1" s="497"/>
      <c r="V1" s="497"/>
      <c r="W1" s="497"/>
      <c r="X1" s="497"/>
    </row>
    <row r="2" spans="1:25" x14ac:dyDescent="0.25">
      <c r="A2" s="496" t="s">
        <v>269</v>
      </c>
      <c r="B2" s="496"/>
      <c r="C2" s="496"/>
      <c r="D2" s="496"/>
      <c r="E2" s="496"/>
      <c r="F2" s="496"/>
      <c r="G2" s="496"/>
      <c r="H2" s="496"/>
      <c r="I2" s="496"/>
      <c r="J2" s="496"/>
      <c r="K2" s="496"/>
      <c r="L2" s="496"/>
      <c r="M2" s="496"/>
      <c r="N2" s="496"/>
      <c r="O2" s="496"/>
      <c r="P2" s="496"/>
      <c r="Q2" s="496"/>
      <c r="R2" s="496"/>
      <c r="S2" s="496"/>
      <c r="T2" s="496"/>
      <c r="U2" s="496"/>
      <c r="V2" s="496"/>
      <c r="W2" s="496"/>
      <c r="X2" s="496"/>
      <c r="Y2" s="301"/>
    </row>
    <row r="3" spans="1:25" x14ac:dyDescent="0.25">
      <c r="A3" s="496" t="s">
        <v>463</v>
      </c>
      <c r="B3" s="496"/>
      <c r="C3" s="496"/>
      <c r="D3" s="496"/>
      <c r="E3" s="496"/>
      <c r="F3" s="496"/>
      <c r="G3" s="496"/>
      <c r="H3" s="496"/>
      <c r="I3" s="496"/>
      <c r="J3" s="496"/>
      <c r="K3" s="496"/>
      <c r="L3" s="496"/>
      <c r="M3" s="496"/>
      <c r="N3" s="496"/>
      <c r="O3" s="496"/>
      <c r="P3" s="496"/>
      <c r="Q3" s="496"/>
      <c r="R3" s="496"/>
      <c r="S3" s="496"/>
      <c r="T3" s="496"/>
      <c r="U3" s="496"/>
      <c r="V3" s="496"/>
      <c r="W3" s="496"/>
      <c r="X3" s="496"/>
      <c r="Y3" s="301"/>
    </row>
    <row r="4" spans="1:25" x14ac:dyDescent="0.25">
      <c r="A4" s="496" t="s">
        <v>420</v>
      </c>
      <c r="B4" s="496"/>
      <c r="C4" s="496"/>
      <c r="D4" s="496"/>
      <c r="E4" s="496"/>
      <c r="F4" s="496"/>
      <c r="G4" s="496"/>
      <c r="H4" s="496"/>
      <c r="I4" s="496"/>
      <c r="J4" s="496"/>
      <c r="K4" s="496"/>
      <c r="L4" s="496"/>
      <c r="M4" s="496"/>
      <c r="N4" s="496"/>
      <c r="O4" s="496"/>
      <c r="P4" s="496"/>
      <c r="Q4" s="496"/>
      <c r="R4" s="496"/>
      <c r="S4" s="496"/>
      <c r="T4" s="496"/>
      <c r="U4" s="496"/>
      <c r="V4" s="496"/>
      <c r="W4" s="496"/>
      <c r="X4" s="496"/>
    </row>
    <row r="5" spans="1:25" x14ac:dyDescent="0.25">
      <c r="A5" s="496"/>
      <c r="B5" s="496"/>
      <c r="C5" s="496"/>
      <c r="D5" s="496"/>
      <c r="E5" s="496"/>
      <c r="F5" s="496"/>
      <c r="G5" s="496"/>
      <c r="H5" s="496"/>
      <c r="I5" s="496"/>
      <c r="J5" s="496"/>
      <c r="K5" s="496"/>
      <c r="L5" s="496"/>
      <c r="M5" s="496"/>
      <c r="N5" s="496"/>
      <c r="O5" s="496"/>
      <c r="P5" s="496"/>
      <c r="Q5" s="496"/>
      <c r="R5" s="496"/>
      <c r="S5" s="496"/>
      <c r="T5" s="496"/>
      <c r="U5" s="496"/>
      <c r="V5" s="496"/>
      <c r="W5" s="496"/>
      <c r="X5" s="496"/>
      <c r="Y5" s="301"/>
    </row>
    <row r="6" spans="1:25" x14ac:dyDescent="0.25">
      <c r="A6" s="496"/>
      <c r="B6" s="496"/>
      <c r="C6" s="496"/>
      <c r="D6" s="496"/>
      <c r="E6" s="496"/>
      <c r="F6" s="496"/>
      <c r="G6" s="496"/>
      <c r="H6" s="496"/>
      <c r="I6" s="496"/>
      <c r="J6" s="496"/>
      <c r="K6" s="496"/>
      <c r="L6" s="496"/>
      <c r="M6" s="496"/>
      <c r="N6" s="496"/>
      <c r="O6" s="496"/>
      <c r="P6" s="496"/>
      <c r="Q6" s="496"/>
      <c r="R6" s="496"/>
      <c r="S6" s="496"/>
      <c r="T6" s="496"/>
      <c r="U6" s="496"/>
      <c r="V6" s="496"/>
      <c r="W6" s="496"/>
      <c r="X6" s="496"/>
      <c r="Y6" s="301"/>
    </row>
    <row r="7" spans="1:25" ht="21" customHeight="1" x14ac:dyDescent="0.25">
      <c r="A7" s="302" t="s">
        <v>464</v>
      </c>
      <c r="B7" s="302" t="s">
        <v>261</v>
      </c>
      <c r="C7" s="302" t="s">
        <v>259</v>
      </c>
      <c r="D7" s="302" t="s">
        <v>258</v>
      </c>
      <c r="E7" s="302" t="s">
        <v>255</v>
      </c>
      <c r="F7" s="302" t="s">
        <v>465</v>
      </c>
      <c r="G7" s="302" t="s">
        <v>256</v>
      </c>
      <c r="H7" s="302" t="s">
        <v>252</v>
      </c>
      <c r="I7" s="302" t="s">
        <v>466</v>
      </c>
      <c r="J7" s="302" t="s">
        <v>467</v>
      </c>
      <c r="K7" s="302" t="s">
        <v>468</v>
      </c>
      <c r="L7" s="302" t="s">
        <v>469</v>
      </c>
      <c r="M7" s="302" t="s">
        <v>470</v>
      </c>
      <c r="N7" s="302" t="s">
        <v>471</v>
      </c>
      <c r="O7" s="302" t="s">
        <v>472</v>
      </c>
      <c r="P7" s="302" t="s">
        <v>473</v>
      </c>
      <c r="Q7" s="302" t="s">
        <v>474</v>
      </c>
      <c r="R7" s="302" t="s">
        <v>475</v>
      </c>
      <c r="S7" s="302" t="s">
        <v>476</v>
      </c>
      <c r="T7" s="302" t="s">
        <v>477</v>
      </c>
      <c r="U7" s="302" t="s">
        <v>478</v>
      </c>
      <c r="V7" s="302" t="s">
        <v>479</v>
      </c>
      <c r="W7" s="302" t="s">
        <v>480</v>
      </c>
      <c r="X7" s="302" t="s">
        <v>481</v>
      </c>
    </row>
    <row r="8" spans="1:25" ht="16.5" customHeight="1" x14ac:dyDescent="0.25">
      <c r="A8" s="303" t="s">
        <v>482</v>
      </c>
      <c r="B8" s="303" t="s">
        <v>483</v>
      </c>
      <c r="C8" s="304">
        <v>5040000000</v>
      </c>
      <c r="D8" s="304">
        <v>3707326622.8200002</v>
      </c>
      <c r="E8" s="305">
        <v>0</v>
      </c>
      <c r="F8" s="305">
        <v>0</v>
      </c>
      <c r="G8" s="305">
        <v>0</v>
      </c>
      <c r="H8" s="304">
        <v>8747326622.8199997</v>
      </c>
      <c r="I8" s="304">
        <v>200288443.71000001</v>
      </c>
      <c r="J8" s="304">
        <v>648980352.14999998</v>
      </c>
      <c r="K8" s="304">
        <v>425388570</v>
      </c>
      <c r="L8" s="304">
        <v>427301420.88999999</v>
      </c>
      <c r="M8" s="304">
        <v>4134336898.0599999</v>
      </c>
      <c r="N8" s="304">
        <v>426453197.49000001</v>
      </c>
      <c r="O8" s="305">
        <v>0</v>
      </c>
      <c r="P8" s="305">
        <v>0</v>
      </c>
      <c r="Q8" s="305">
        <v>0</v>
      </c>
      <c r="R8" s="305">
        <v>0</v>
      </c>
      <c r="S8" s="305">
        <v>0</v>
      </c>
      <c r="T8" s="305">
        <v>0</v>
      </c>
      <c r="U8" s="304">
        <v>6262748882.3000002</v>
      </c>
      <c r="V8" s="305">
        <v>0</v>
      </c>
      <c r="W8" s="304">
        <v>6262748882.3000002</v>
      </c>
      <c r="X8" s="304">
        <v>2484577740.52</v>
      </c>
    </row>
    <row r="9" spans="1:25" s="310" customFormat="1" ht="16.5" customHeight="1" x14ac:dyDescent="0.25">
      <c r="A9" s="306" t="s">
        <v>484</v>
      </c>
      <c r="B9" s="306" t="s">
        <v>485</v>
      </c>
      <c r="C9" s="307">
        <v>5000000000</v>
      </c>
      <c r="D9" s="308">
        <v>0</v>
      </c>
      <c r="E9" s="308">
        <v>0</v>
      </c>
      <c r="F9" s="308">
        <v>0</v>
      </c>
      <c r="G9" s="308">
        <v>0</v>
      </c>
      <c r="H9" s="307">
        <v>5000000000</v>
      </c>
      <c r="I9" s="307">
        <v>191905203</v>
      </c>
      <c r="J9" s="307">
        <v>641428130.17999995</v>
      </c>
      <c r="K9" s="307">
        <v>416666666</v>
      </c>
      <c r="L9" s="307">
        <v>416666667</v>
      </c>
      <c r="M9" s="307">
        <v>416666666</v>
      </c>
      <c r="N9" s="307">
        <v>416666666</v>
      </c>
      <c r="O9" s="308">
        <v>0</v>
      </c>
      <c r="P9" s="308">
        <v>0</v>
      </c>
      <c r="Q9" s="308">
        <v>0</v>
      </c>
      <c r="R9" s="308">
        <v>0</v>
      </c>
      <c r="S9" s="308">
        <v>0</v>
      </c>
      <c r="T9" s="308">
        <v>0</v>
      </c>
      <c r="U9" s="307">
        <v>2499999998.1799998</v>
      </c>
      <c r="V9" s="308">
        <v>0</v>
      </c>
      <c r="W9" s="307">
        <v>2499999998.1799998</v>
      </c>
      <c r="X9" s="307">
        <v>2500000001.8200002</v>
      </c>
      <c r="Y9" s="309">
        <f>W9/H9</f>
        <v>0.49999999963599995</v>
      </c>
    </row>
    <row r="10" spans="1:25" ht="16.5" customHeight="1" x14ac:dyDescent="0.25">
      <c r="A10" s="303" t="s">
        <v>486</v>
      </c>
      <c r="B10" s="303" t="s">
        <v>487</v>
      </c>
      <c r="C10" s="304">
        <v>5000000000</v>
      </c>
      <c r="D10" s="305">
        <v>0</v>
      </c>
      <c r="E10" s="305">
        <v>0</v>
      </c>
      <c r="F10" s="305">
        <v>0</v>
      </c>
      <c r="G10" s="305">
        <v>0</v>
      </c>
      <c r="H10" s="304">
        <v>5000000000</v>
      </c>
      <c r="I10" s="304">
        <v>191905203</v>
      </c>
      <c r="J10" s="304">
        <v>641428130.17999995</v>
      </c>
      <c r="K10" s="304">
        <v>416666666</v>
      </c>
      <c r="L10" s="304">
        <v>416666667</v>
      </c>
      <c r="M10" s="304">
        <v>416666666</v>
      </c>
      <c r="N10" s="304">
        <v>416666666</v>
      </c>
      <c r="O10" s="305">
        <v>0</v>
      </c>
      <c r="P10" s="305">
        <v>0</v>
      </c>
      <c r="Q10" s="305">
        <v>0</v>
      </c>
      <c r="R10" s="305">
        <v>0</v>
      </c>
      <c r="S10" s="305">
        <v>0</v>
      </c>
      <c r="T10" s="305">
        <v>0</v>
      </c>
      <c r="U10" s="304">
        <v>2499999998.1799998</v>
      </c>
      <c r="V10" s="305">
        <v>0</v>
      </c>
      <c r="W10" s="304">
        <v>2499999998.1799998</v>
      </c>
      <c r="X10" s="304">
        <v>2500000001.8200002</v>
      </c>
    </row>
    <row r="11" spans="1:25" ht="16.5" customHeight="1" x14ac:dyDescent="0.25">
      <c r="A11" s="303" t="s">
        <v>488</v>
      </c>
      <c r="B11" s="303" t="s">
        <v>489</v>
      </c>
      <c r="C11" s="304">
        <v>5000000000</v>
      </c>
      <c r="D11" s="305">
        <v>0</v>
      </c>
      <c r="E11" s="305">
        <v>0</v>
      </c>
      <c r="F11" s="305">
        <v>0</v>
      </c>
      <c r="G11" s="305">
        <v>0</v>
      </c>
      <c r="H11" s="304">
        <v>5000000000</v>
      </c>
      <c r="I11" s="304">
        <v>191905203</v>
      </c>
      <c r="J11" s="304">
        <v>641428130.17999995</v>
      </c>
      <c r="K11" s="304">
        <v>416666666</v>
      </c>
      <c r="L11" s="304">
        <v>416666667</v>
      </c>
      <c r="M11" s="304">
        <v>416666666</v>
      </c>
      <c r="N11" s="304">
        <v>416666666</v>
      </c>
      <c r="O11" s="305">
        <v>0</v>
      </c>
      <c r="P11" s="305">
        <v>0</v>
      </c>
      <c r="Q11" s="305">
        <v>0</v>
      </c>
      <c r="R11" s="305">
        <v>0</v>
      </c>
      <c r="S11" s="305">
        <v>0</v>
      </c>
      <c r="T11" s="305">
        <v>0</v>
      </c>
      <c r="U11" s="304">
        <v>2499999998.1799998</v>
      </c>
      <c r="V11" s="305">
        <v>0</v>
      </c>
      <c r="W11" s="304">
        <v>2499999998.1799998</v>
      </c>
      <c r="X11" s="304">
        <v>2500000001.8200002</v>
      </c>
    </row>
    <row r="12" spans="1:25" ht="16.5" customHeight="1" x14ac:dyDescent="0.25">
      <c r="A12" s="303" t="s">
        <v>490</v>
      </c>
      <c r="B12" s="303" t="s">
        <v>491</v>
      </c>
      <c r="C12" s="304">
        <v>5000000000</v>
      </c>
      <c r="D12" s="305">
        <v>0</v>
      </c>
      <c r="E12" s="305">
        <v>0</v>
      </c>
      <c r="F12" s="305">
        <v>0</v>
      </c>
      <c r="G12" s="305">
        <v>0</v>
      </c>
      <c r="H12" s="304">
        <v>5000000000</v>
      </c>
      <c r="I12" s="304">
        <v>191905203</v>
      </c>
      <c r="J12" s="304">
        <v>641428130.17999995</v>
      </c>
      <c r="K12" s="304">
        <v>416666666</v>
      </c>
      <c r="L12" s="304">
        <v>416666667</v>
      </c>
      <c r="M12" s="304">
        <v>416666666</v>
      </c>
      <c r="N12" s="304">
        <v>416666666</v>
      </c>
      <c r="O12" s="305">
        <v>0</v>
      </c>
      <c r="P12" s="305">
        <v>0</v>
      </c>
      <c r="Q12" s="305">
        <v>0</v>
      </c>
      <c r="R12" s="305">
        <v>0</v>
      </c>
      <c r="S12" s="305">
        <v>0</v>
      </c>
      <c r="T12" s="305">
        <v>0</v>
      </c>
      <c r="U12" s="304">
        <v>2499999998.1799998</v>
      </c>
      <c r="V12" s="305">
        <v>0</v>
      </c>
      <c r="W12" s="304">
        <v>2499999998.1799998</v>
      </c>
      <c r="X12" s="304">
        <v>2500000001.8200002</v>
      </c>
    </row>
    <row r="13" spans="1:25" ht="16.5" customHeight="1" x14ac:dyDescent="0.25">
      <c r="A13" s="303" t="s">
        <v>492</v>
      </c>
      <c r="B13" s="303" t="s">
        <v>493</v>
      </c>
      <c r="C13" s="304">
        <v>5000000000</v>
      </c>
      <c r="D13" s="305">
        <v>0</v>
      </c>
      <c r="E13" s="305">
        <v>0</v>
      </c>
      <c r="F13" s="305">
        <v>0</v>
      </c>
      <c r="G13" s="305">
        <v>0</v>
      </c>
      <c r="H13" s="304">
        <v>5000000000</v>
      </c>
      <c r="I13" s="304">
        <v>191905203</v>
      </c>
      <c r="J13" s="304">
        <v>641428130.17999995</v>
      </c>
      <c r="K13" s="304">
        <v>416666666</v>
      </c>
      <c r="L13" s="304">
        <v>416666667</v>
      </c>
      <c r="M13" s="304">
        <v>416666666</v>
      </c>
      <c r="N13" s="304">
        <v>416666666</v>
      </c>
      <c r="O13" s="305">
        <v>0</v>
      </c>
      <c r="P13" s="305">
        <v>0</v>
      </c>
      <c r="Q13" s="305">
        <v>0</v>
      </c>
      <c r="R13" s="305">
        <v>0</v>
      </c>
      <c r="S13" s="305">
        <v>0</v>
      </c>
      <c r="T13" s="305">
        <v>0</v>
      </c>
      <c r="U13" s="304">
        <v>2499999998.1799998</v>
      </c>
      <c r="V13" s="305">
        <v>0</v>
      </c>
      <c r="W13" s="304">
        <v>2499999998.1799998</v>
      </c>
      <c r="X13" s="304">
        <v>2500000001.8200002</v>
      </c>
    </row>
    <row r="14" spans="1:25" s="310" customFormat="1" ht="16.5" customHeight="1" x14ac:dyDescent="0.25">
      <c r="A14" s="306" t="s">
        <v>494</v>
      </c>
      <c r="B14" s="306" t="s">
        <v>495</v>
      </c>
      <c r="C14" s="307">
        <v>40000000</v>
      </c>
      <c r="D14" s="307">
        <v>3707326622.8200002</v>
      </c>
      <c r="E14" s="308">
        <v>0</v>
      </c>
      <c r="F14" s="308">
        <v>0</v>
      </c>
      <c r="G14" s="308">
        <v>0</v>
      </c>
      <c r="H14" s="307">
        <v>3747326622.8200002</v>
      </c>
      <c r="I14" s="307">
        <v>8383240.71</v>
      </c>
      <c r="J14" s="307">
        <v>7552221.9699999997</v>
      </c>
      <c r="K14" s="307">
        <v>8721904</v>
      </c>
      <c r="L14" s="307">
        <v>10634753.890000001</v>
      </c>
      <c r="M14" s="307">
        <v>3717670232.0599999</v>
      </c>
      <c r="N14" s="307">
        <v>9786531.4900000002</v>
      </c>
      <c r="O14" s="308">
        <v>0</v>
      </c>
      <c r="P14" s="308">
        <v>0</v>
      </c>
      <c r="Q14" s="308">
        <v>0</v>
      </c>
      <c r="R14" s="308">
        <v>0</v>
      </c>
      <c r="S14" s="308">
        <v>0</v>
      </c>
      <c r="T14" s="308">
        <v>0</v>
      </c>
      <c r="U14" s="307">
        <v>3762748884.1199999</v>
      </c>
      <c r="V14" s="308">
        <v>0</v>
      </c>
      <c r="W14" s="307">
        <v>3762748884.1199999</v>
      </c>
      <c r="X14" s="307">
        <v>-15422261.300000001</v>
      </c>
      <c r="Y14" s="311">
        <f>W14/H14</f>
        <v>1.0041155369820403</v>
      </c>
    </row>
    <row r="15" spans="1:25" ht="16.5" customHeight="1" x14ac:dyDescent="0.25">
      <c r="A15" s="303" t="s">
        <v>496</v>
      </c>
      <c r="B15" s="303" t="s">
        <v>497</v>
      </c>
      <c r="C15" s="305">
        <v>0</v>
      </c>
      <c r="D15" s="304">
        <v>3707326622.8200002</v>
      </c>
      <c r="E15" s="305">
        <v>0</v>
      </c>
      <c r="F15" s="305">
        <v>0</v>
      </c>
      <c r="G15" s="305">
        <v>0</v>
      </c>
      <c r="H15" s="304">
        <v>3707326622.8200002</v>
      </c>
      <c r="I15" s="305">
        <v>0</v>
      </c>
      <c r="J15" s="305">
        <v>0</v>
      </c>
      <c r="K15" s="305">
        <v>0</v>
      </c>
      <c r="L15" s="305">
        <v>0</v>
      </c>
      <c r="M15" s="304">
        <v>3707326622.8200002</v>
      </c>
      <c r="N15" s="305">
        <v>0</v>
      </c>
      <c r="O15" s="305">
        <v>0</v>
      </c>
      <c r="P15" s="305">
        <v>0</v>
      </c>
      <c r="Q15" s="305">
        <v>0</v>
      </c>
      <c r="R15" s="305">
        <v>0</v>
      </c>
      <c r="S15" s="305">
        <v>0</v>
      </c>
      <c r="T15" s="305">
        <v>0</v>
      </c>
      <c r="U15" s="304">
        <v>3707326622.8200002</v>
      </c>
      <c r="V15" s="305">
        <v>0</v>
      </c>
      <c r="W15" s="304">
        <v>3707326622.8200002</v>
      </c>
      <c r="X15" s="305">
        <v>0</v>
      </c>
    </row>
    <row r="16" spans="1:25" ht="16.5" customHeight="1" x14ac:dyDescent="0.25">
      <c r="A16" s="303" t="s">
        <v>498</v>
      </c>
      <c r="B16" s="303" t="s">
        <v>499</v>
      </c>
      <c r="C16" s="305">
        <v>0</v>
      </c>
      <c r="D16" s="304">
        <v>3707326622.8200002</v>
      </c>
      <c r="E16" s="305">
        <v>0</v>
      </c>
      <c r="F16" s="305">
        <v>0</v>
      </c>
      <c r="G16" s="305">
        <v>0</v>
      </c>
      <c r="H16" s="304">
        <v>3707326622.8200002</v>
      </c>
      <c r="I16" s="305">
        <v>0</v>
      </c>
      <c r="J16" s="305">
        <v>0</v>
      </c>
      <c r="K16" s="305">
        <v>0</v>
      </c>
      <c r="L16" s="305">
        <v>0</v>
      </c>
      <c r="M16" s="304">
        <v>3707326622.8200002</v>
      </c>
      <c r="N16" s="305">
        <v>0</v>
      </c>
      <c r="O16" s="305">
        <v>0</v>
      </c>
      <c r="P16" s="305">
        <v>0</v>
      </c>
      <c r="Q16" s="305">
        <v>0</v>
      </c>
      <c r="R16" s="305">
        <v>0</v>
      </c>
      <c r="S16" s="305">
        <v>0</v>
      </c>
      <c r="T16" s="305">
        <v>0</v>
      </c>
      <c r="U16" s="304">
        <v>3707326622.8200002</v>
      </c>
      <c r="V16" s="305">
        <v>0</v>
      </c>
      <c r="W16" s="304">
        <v>3707326622.8200002</v>
      </c>
      <c r="X16" s="305">
        <v>0</v>
      </c>
    </row>
    <row r="17" spans="1:25" ht="16.5" customHeight="1" x14ac:dyDescent="0.25">
      <c r="A17" s="303" t="s">
        <v>500</v>
      </c>
      <c r="B17" s="303" t="s">
        <v>501</v>
      </c>
      <c r="C17" s="304">
        <v>40000000</v>
      </c>
      <c r="D17" s="305">
        <v>0</v>
      </c>
      <c r="E17" s="305">
        <v>0</v>
      </c>
      <c r="F17" s="305">
        <v>0</v>
      </c>
      <c r="G17" s="305">
        <v>0</v>
      </c>
      <c r="H17" s="304">
        <v>40000000</v>
      </c>
      <c r="I17" s="304">
        <v>8383240.71</v>
      </c>
      <c r="J17" s="304">
        <v>7552221.9699999997</v>
      </c>
      <c r="K17" s="304">
        <v>8721904</v>
      </c>
      <c r="L17" s="304">
        <v>10634753.890000001</v>
      </c>
      <c r="M17" s="304">
        <v>10343609.24</v>
      </c>
      <c r="N17" s="304">
        <v>9786531.4900000002</v>
      </c>
      <c r="O17" s="305">
        <v>0</v>
      </c>
      <c r="P17" s="305">
        <v>0</v>
      </c>
      <c r="Q17" s="305">
        <v>0</v>
      </c>
      <c r="R17" s="305">
        <v>0</v>
      </c>
      <c r="S17" s="305">
        <v>0</v>
      </c>
      <c r="T17" s="305">
        <v>0</v>
      </c>
      <c r="U17" s="304">
        <v>55422261.299999997</v>
      </c>
      <c r="V17" s="305">
        <v>0</v>
      </c>
      <c r="W17" s="304">
        <v>55422261.299999997</v>
      </c>
      <c r="X17" s="304">
        <v>-15422261.300000001</v>
      </c>
    </row>
    <row r="18" spans="1:25" ht="16.5" customHeight="1" x14ac:dyDescent="0.25">
      <c r="A18" s="303" t="s">
        <v>502</v>
      </c>
      <c r="B18" s="303" t="s">
        <v>503</v>
      </c>
      <c r="C18" s="304">
        <v>40000000</v>
      </c>
      <c r="D18" s="305">
        <v>0</v>
      </c>
      <c r="E18" s="305">
        <v>0</v>
      </c>
      <c r="F18" s="305">
        <v>0</v>
      </c>
      <c r="G18" s="305">
        <v>0</v>
      </c>
      <c r="H18" s="304">
        <v>40000000</v>
      </c>
      <c r="I18" s="304">
        <v>8383240.71</v>
      </c>
      <c r="J18" s="304">
        <v>7552221.9699999997</v>
      </c>
      <c r="K18" s="304">
        <v>8721904</v>
      </c>
      <c r="L18" s="304">
        <v>10634753.890000001</v>
      </c>
      <c r="M18" s="304">
        <v>10343609.24</v>
      </c>
      <c r="N18" s="304">
        <v>9786531.4900000002</v>
      </c>
      <c r="O18" s="305">
        <v>0</v>
      </c>
      <c r="P18" s="305">
        <v>0</v>
      </c>
      <c r="Q18" s="305">
        <v>0</v>
      </c>
      <c r="R18" s="305">
        <v>0</v>
      </c>
      <c r="S18" s="305">
        <v>0</v>
      </c>
      <c r="T18" s="305">
        <v>0</v>
      </c>
      <c r="U18" s="304">
        <v>55422261.299999997</v>
      </c>
      <c r="V18" s="305">
        <v>0</v>
      </c>
      <c r="W18" s="304">
        <v>55422261.299999997</v>
      </c>
      <c r="X18" s="304">
        <v>-15422261.300000001</v>
      </c>
    </row>
    <row r="19" spans="1:25" x14ac:dyDescent="0.25">
      <c r="H19" s="312">
        <f>H9+H14</f>
        <v>8747326622.8199997</v>
      </c>
      <c r="U19" s="312"/>
      <c r="W19" s="312">
        <f>W9+W14</f>
        <v>6262748882.2999992</v>
      </c>
      <c r="Y19" s="313">
        <f>W19/H19</f>
        <v>0.71596147627113393</v>
      </c>
    </row>
  </sheetData>
  <mergeCells count="6">
    <mergeCell ref="A6:X6"/>
    <mergeCell ref="A1:X1"/>
    <mergeCell ref="A2:X2"/>
    <mergeCell ref="A3:X3"/>
    <mergeCell ref="A4:X4"/>
    <mergeCell ref="A5:X5"/>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22"/>
  <sheetViews>
    <sheetView showGridLines="0" zoomScale="80" zoomScaleNormal="80" workbookViewId="0">
      <selection activeCell="C20" sqref="C20"/>
    </sheetView>
  </sheetViews>
  <sheetFormatPr baseColWidth="10" defaultRowHeight="14.25" x14ac:dyDescent="0.2"/>
  <cols>
    <col min="1" max="1" width="44.625" customWidth="1"/>
    <col min="2" max="2" width="26.25" customWidth="1"/>
    <col min="3" max="3" width="24.125" customWidth="1"/>
    <col min="4" max="4" width="11.125" bestFit="1" customWidth="1"/>
  </cols>
  <sheetData>
    <row r="1" spans="1:4" x14ac:dyDescent="0.2">
      <c r="A1" s="274" t="s">
        <v>443</v>
      </c>
      <c r="B1" s="274" t="s">
        <v>444</v>
      </c>
      <c r="C1" s="274" t="s">
        <v>457</v>
      </c>
      <c r="D1" s="274" t="s">
        <v>446</v>
      </c>
    </row>
    <row r="2" spans="1:4" x14ac:dyDescent="0.2">
      <c r="A2" s="281" t="s">
        <v>458</v>
      </c>
      <c r="B2" s="276">
        <f>+'Ingresos Junio'!H9</f>
        <v>5000000000</v>
      </c>
      <c r="C2" s="276">
        <f>+'Ingresos Junio'!W9</f>
        <v>2499999998.1799998</v>
      </c>
      <c r="D2" s="277">
        <f>C2/B2</f>
        <v>0.49999999963599995</v>
      </c>
    </row>
    <row r="3" spans="1:4" x14ac:dyDescent="0.2">
      <c r="A3" s="281" t="s">
        <v>459</v>
      </c>
      <c r="B3" s="276">
        <f>+'Ingresos Junio'!H14</f>
        <v>3747326622.8200002</v>
      </c>
      <c r="C3" s="276">
        <f>+'Ingresos Junio'!W14</f>
        <v>3762748884.1199999</v>
      </c>
      <c r="D3" s="277">
        <f>C3/B3</f>
        <v>1.0041155369820403</v>
      </c>
    </row>
    <row r="4" spans="1:4" x14ac:dyDescent="0.2">
      <c r="A4" s="286" t="s">
        <v>460</v>
      </c>
      <c r="B4" s="287">
        <f>SUM(B2:B3)</f>
        <v>8747326622.8199997</v>
      </c>
      <c r="C4" s="287">
        <f>SUM(C2:C3)</f>
        <v>6262748882.2999992</v>
      </c>
      <c r="D4" s="288">
        <f>C4/B4</f>
        <v>0.71596147627113393</v>
      </c>
    </row>
    <row r="6" spans="1:4" x14ac:dyDescent="0.2">
      <c r="A6" s="274" t="s">
        <v>443</v>
      </c>
      <c r="B6" s="274" t="s">
        <v>444</v>
      </c>
      <c r="C6" s="274" t="s">
        <v>445</v>
      </c>
      <c r="D6" s="274" t="s">
        <v>446</v>
      </c>
    </row>
    <row r="7" spans="1:4" x14ac:dyDescent="0.2">
      <c r="A7" s="275" t="s">
        <v>447</v>
      </c>
      <c r="B7" s="276">
        <f>Gastos_Junio!M11</f>
        <v>1424567517</v>
      </c>
      <c r="C7" s="276">
        <f>Gastos_Junio!U11</f>
        <v>576028834</v>
      </c>
      <c r="D7" s="277">
        <f>C7/B7</f>
        <v>0.404353480706243</v>
      </c>
    </row>
    <row r="8" spans="1:4" x14ac:dyDescent="0.2">
      <c r="A8" s="275" t="s">
        <v>448</v>
      </c>
      <c r="B8" s="276">
        <f>Gastos_Junio!M35</f>
        <v>746548311</v>
      </c>
      <c r="C8" s="276">
        <f>Gastos_Junio!U35</f>
        <v>537898771</v>
      </c>
      <c r="D8" s="277">
        <f t="shared" ref="D8:D10" si="0">C8/B8</f>
        <v>0.72051434994137975</v>
      </c>
    </row>
    <row r="9" spans="1:4" x14ac:dyDescent="0.2">
      <c r="A9" s="275" t="s">
        <v>449</v>
      </c>
      <c r="B9" s="276">
        <f>Gastos_Junio!M47</f>
        <v>139809600</v>
      </c>
      <c r="C9" s="276">
        <f>Gastos_Junio!U47</f>
        <v>26396149</v>
      </c>
      <c r="D9" s="277">
        <f t="shared" si="0"/>
        <v>0.18880069036747119</v>
      </c>
    </row>
    <row r="10" spans="1:4" x14ac:dyDescent="0.2">
      <c r="A10" s="275" t="s">
        <v>450</v>
      </c>
      <c r="B10" s="276">
        <f>Gastos_Junio!M53</f>
        <v>21937000</v>
      </c>
      <c r="C10" s="276">
        <f>Gastos_Junio!U53</f>
        <v>16000000</v>
      </c>
      <c r="D10" s="277">
        <f t="shared" si="0"/>
        <v>0.72936135296530979</v>
      </c>
    </row>
    <row r="11" spans="1:4" x14ac:dyDescent="0.2">
      <c r="A11" s="278" t="s">
        <v>451</v>
      </c>
      <c r="B11" s="279">
        <f>SUM(B7:B10)</f>
        <v>2332862428</v>
      </c>
      <c r="C11" s="279">
        <f>SUM(C7:C10)</f>
        <v>1156323754</v>
      </c>
      <c r="D11" s="280">
        <f>C11/B11</f>
        <v>0.49566735702942188</v>
      </c>
    </row>
    <row r="13" spans="1:4" x14ac:dyDescent="0.2">
      <c r="A13" s="274" t="s">
        <v>443</v>
      </c>
      <c r="B13" s="274" t="s">
        <v>444</v>
      </c>
      <c r="C13" s="274" t="s">
        <v>445</v>
      </c>
      <c r="D13" s="274" t="s">
        <v>446</v>
      </c>
    </row>
    <row r="14" spans="1:4" ht="28.5" x14ac:dyDescent="0.2">
      <c r="A14" s="281" t="s">
        <v>461</v>
      </c>
      <c r="B14" s="276">
        <f>+Gastos_Junio!M58</f>
        <v>150000000</v>
      </c>
      <c r="C14" s="276">
        <f>+Gastos_Junio!U58</f>
        <v>0</v>
      </c>
      <c r="D14" s="277">
        <f>C14/B14</f>
        <v>0</v>
      </c>
    </row>
    <row r="15" spans="1:4" ht="28.5" x14ac:dyDescent="0.2">
      <c r="A15" s="281" t="s">
        <v>462</v>
      </c>
      <c r="B15" s="276">
        <f>+Gastos_Junio!M59</f>
        <v>70300000</v>
      </c>
      <c r="C15" s="276">
        <f>+Gastos_Junio!U59</f>
        <v>0</v>
      </c>
      <c r="D15" s="277">
        <f>C15/B15</f>
        <v>0</v>
      </c>
    </row>
    <row r="16" spans="1:4" x14ac:dyDescent="0.2">
      <c r="A16" s="281" t="s">
        <v>442</v>
      </c>
      <c r="B16" s="276">
        <f>+Gastos_Junio!M64</f>
        <v>940000000</v>
      </c>
      <c r="C16" s="276">
        <f>+Gastos_Junio!U64</f>
        <v>0</v>
      </c>
      <c r="D16" s="277">
        <f t="shared" ref="D16:D19" si="1">C16/B16</f>
        <v>0</v>
      </c>
    </row>
    <row r="17" spans="1:4" ht="42.75" x14ac:dyDescent="0.2">
      <c r="A17" s="281" t="s">
        <v>452</v>
      </c>
      <c r="B17" s="276">
        <f>+Gastos_Junio!M66</f>
        <v>189800427</v>
      </c>
      <c r="C17" s="276">
        <f>+Gastos_Junio!U66</f>
        <v>30336814</v>
      </c>
      <c r="D17" s="277">
        <f t="shared" si="1"/>
        <v>0.15983533061282312</v>
      </c>
    </row>
    <row r="18" spans="1:4" ht="28.5" x14ac:dyDescent="0.2">
      <c r="A18" s="281" t="s">
        <v>453</v>
      </c>
      <c r="B18" s="276">
        <f>+Gastos_Junio!M67+Gastos_Junio!M68</f>
        <v>520864091</v>
      </c>
      <c r="C18" s="276">
        <f>+Gastos_Junio!U67+Gastos_Junio!U68</f>
        <v>256763891</v>
      </c>
      <c r="D18" s="277">
        <f>C18/B18</f>
        <v>0.49295755924936663</v>
      </c>
    </row>
    <row r="19" spans="1:4" x14ac:dyDescent="0.2">
      <c r="A19" s="281" t="s">
        <v>454</v>
      </c>
      <c r="B19" s="276">
        <f>+Gastos_Junio!M69+Gastos_Junio!M70+Gastos_Junio!M71+Gastos_Junio!M72+Gastos_Junio!M73+Gastos_Junio!M74</f>
        <v>4543499676.8199997</v>
      </c>
      <c r="C19" s="276">
        <f>+Gastos_Junio!U69+Gastos_Junio!U70+Gastos_Junio!U71+Gastos_Junio!U72+Gastos_Junio!U73+Gastos_Junio!U74</f>
        <v>2016236819</v>
      </c>
      <c r="D19" s="277">
        <f t="shared" si="1"/>
        <v>0.44376294979978215</v>
      </c>
    </row>
    <row r="20" spans="1:4" x14ac:dyDescent="0.2">
      <c r="A20" s="278" t="s">
        <v>455</v>
      </c>
      <c r="B20" s="279">
        <f>SUM(B14:B19)</f>
        <v>6414464194.8199997</v>
      </c>
      <c r="C20" s="279">
        <f>SUM(C14:C19)</f>
        <v>2303337524</v>
      </c>
      <c r="D20" s="280">
        <f>C20/B20</f>
        <v>0.35908494521803708</v>
      </c>
    </row>
    <row r="21" spans="1:4" x14ac:dyDescent="0.2">
      <c r="B21" s="273"/>
    </row>
    <row r="22" spans="1:4" x14ac:dyDescent="0.2">
      <c r="A22" s="286" t="s">
        <v>456</v>
      </c>
      <c r="B22" s="287">
        <f>+B11+B20</f>
        <v>8747326622.8199997</v>
      </c>
      <c r="C22" s="287">
        <f>+C11+C20</f>
        <v>3459661278</v>
      </c>
      <c r="D22" s="288">
        <f>C22/B22</f>
        <v>0.39551070026063118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4</vt:i4>
      </vt:variant>
    </vt:vector>
  </HeadingPairs>
  <TitlesOfParts>
    <vt:vector size="21" baseType="lpstr">
      <vt:lpstr>PA 2022</vt:lpstr>
      <vt:lpstr>Gastos_Abril</vt:lpstr>
      <vt:lpstr>Gastos_Mayo</vt:lpstr>
      <vt:lpstr>Recursos Gestionados</vt:lpstr>
      <vt:lpstr>Resultado por Estrategias </vt:lpstr>
      <vt:lpstr>Gastos_Julio</vt:lpstr>
      <vt:lpstr>Gastos_Junio</vt:lpstr>
      <vt:lpstr>Gastos_Agosto</vt:lpstr>
      <vt:lpstr>Avance a cuatrienio</vt:lpstr>
      <vt:lpstr>Gastos_Feb</vt:lpstr>
      <vt:lpstr>Gastos_Mar</vt:lpstr>
      <vt:lpstr>Calculos CDE</vt:lpstr>
      <vt:lpstr>Gastos_Ene</vt:lpstr>
      <vt:lpstr>Gastos_Septiembre</vt:lpstr>
      <vt:lpstr>Gastos_Octubre</vt:lpstr>
      <vt:lpstr>Ingresos Junio</vt:lpstr>
      <vt:lpstr>EjecPres_Junio</vt:lpstr>
      <vt:lpstr>'Avance a cuatrienio'!Área_de_impresión</vt:lpstr>
      <vt:lpstr>'PA 2022'!Área_de_impresión</vt:lpstr>
      <vt:lpstr>'Resultado por Estrategias '!Área_de_impresión</vt:lpstr>
      <vt:lpstr>'Avance a cuatrienio'!Títulos_a_imprimir</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Yurany Uriza</cp:lastModifiedBy>
  <cp:lastPrinted>2022-09-06T14:47:07Z</cp:lastPrinted>
  <dcterms:created xsi:type="dcterms:W3CDTF">2008-07-08T21:30:46Z</dcterms:created>
  <dcterms:modified xsi:type="dcterms:W3CDTF">2022-11-08T19:56:56Z</dcterms:modified>
</cp:coreProperties>
</file>